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170" activeTab="1"/>
  </bookViews>
  <sheets>
    <sheet name="Power Consumption" sheetId="1" r:id="rId1"/>
    <sheet name="Sizing Load Form-Res" sheetId="2" r:id="rId2"/>
    <sheet name="Sizing Load Form-Comm" sheetId="3" r:id="rId3"/>
    <sheet name="AC Line-Up" sheetId="4" r:id="rId4"/>
    <sheet name="Site Visit" sheetId="5" r:id="rId5"/>
    <sheet name="Fuel Usage" sheetId="6" r:id="rId6"/>
  </sheets>
  <definedNames>
    <definedName name="_xlnm.Print_Area" localSheetId="3">'AC Line-Up'!$A$1:$H$69</definedName>
    <definedName name="_xlnm.Print_Area" localSheetId="0">'Power Consumption'!$B$2:$D$38</definedName>
    <definedName name="_xlnm.Print_Area" localSheetId="2">'Sizing Load Form-Comm'!$B$2:$N$66</definedName>
    <definedName name="_xlnm.Print_Area" localSheetId="1">'Sizing Load Form-Res'!$A$4:$N$66</definedName>
  </definedNames>
  <calcPr fullCalcOnLoad="1"/>
</workbook>
</file>

<file path=xl/sharedStrings.xml><?xml version="1.0" encoding="utf-8"?>
<sst xmlns="http://schemas.openxmlformats.org/spreadsheetml/2006/main" count="575" uniqueCount="375">
  <si>
    <t>Model</t>
  </si>
  <si>
    <t>120/240</t>
  </si>
  <si>
    <t>No</t>
  </si>
  <si>
    <t>Composite Polymer</t>
  </si>
  <si>
    <t>Bisque</t>
  </si>
  <si>
    <t>30.22 x 24.35 x 32.95</t>
  </si>
  <si>
    <t>1) Furnace              2) Sump Pump            3) Refigerator            4) Few lights/TV</t>
  </si>
  <si>
    <t>48.3 x 25.3 x 28.8</t>
  </si>
  <si>
    <t>Steel</t>
  </si>
  <si>
    <t>10/9 kW</t>
  </si>
  <si>
    <t>7/6 kW</t>
  </si>
  <si>
    <t>8/7 kW</t>
  </si>
  <si>
    <t>63/37.5</t>
  </si>
  <si>
    <t>58/29</t>
  </si>
  <si>
    <t>1) Furnace              2) 2-Sump Pumps            3) Refigerator            4) Freezer             5) Few lights/TV</t>
  </si>
  <si>
    <t>14/13 kW</t>
  </si>
  <si>
    <t>95/54.2</t>
  </si>
  <si>
    <t>17/16 kW</t>
  </si>
  <si>
    <t>20/18 kW</t>
  </si>
  <si>
    <t>133/75</t>
  </si>
  <si>
    <t>Whole-House</t>
  </si>
  <si>
    <t>Gray</t>
  </si>
  <si>
    <t>Aluminum</t>
  </si>
  <si>
    <t>117/66.6</t>
  </si>
  <si>
    <t>Only up to 200 amp services. No 400A services.</t>
  </si>
  <si>
    <t>Rated Power (LPG/NG)</t>
  </si>
  <si>
    <t>Amps @ (120v/240v)</t>
  </si>
  <si>
    <r>
      <t>Voltage (1</t>
    </r>
    <r>
      <rPr>
        <sz val="8"/>
        <color indexed="8"/>
        <rFont val="Arial"/>
        <family val="2"/>
      </rPr>
      <t>Ø)</t>
    </r>
  </si>
  <si>
    <t>Whisper Test Low Speed</t>
  </si>
  <si>
    <t>Main Line Circuit Breaker</t>
  </si>
  <si>
    <t>dB(A) @ Exercise</t>
  </si>
  <si>
    <t>dB(A) @ Load</t>
  </si>
  <si>
    <t>ATS (Amp)</t>
  </si>
  <si>
    <t>Circuits Protected</t>
  </si>
  <si>
    <t>Common Electrical Loads</t>
  </si>
  <si>
    <t>Enclosure Material</t>
  </si>
  <si>
    <t>Enclosure Color</t>
  </si>
  <si>
    <t>Fuel Consumption (NG)     kBTU-Full Load</t>
  </si>
  <si>
    <t>Phone</t>
  </si>
  <si>
    <t>Date</t>
  </si>
  <si>
    <t>Voltage (Circle)</t>
  </si>
  <si>
    <t>150 Amp</t>
  </si>
  <si>
    <t>200 Amp</t>
  </si>
  <si>
    <t>400 Amp</t>
  </si>
  <si>
    <t>800 Amp</t>
  </si>
  <si>
    <t>LPV</t>
  </si>
  <si>
    <t>NG</t>
  </si>
  <si>
    <t>General Loads</t>
  </si>
  <si>
    <t>Qty.</t>
  </si>
  <si>
    <t>Rating</t>
  </si>
  <si>
    <t>Factor</t>
  </si>
  <si>
    <t>Loads (VA)</t>
  </si>
  <si>
    <t>General Lighting</t>
  </si>
  <si>
    <t>Small Appliance Circuits</t>
  </si>
  <si>
    <t>Laundry Circuits</t>
  </si>
  <si>
    <t>Fixed Appliances</t>
  </si>
  <si>
    <t>Well Pump</t>
  </si>
  <si>
    <t>Sump Pump</t>
  </si>
  <si>
    <t>Freezer</t>
  </si>
  <si>
    <t>Microwave</t>
  </si>
  <si>
    <t>Disposal</t>
  </si>
  <si>
    <t>Dishwasher</t>
  </si>
  <si>
    <t>Wall Mounted Oven</t>
  </si>
  <si>
    <t>Water Heater (Electric)</t>
  </si>
  <si>
    <t>Toaster Oven</t>
  </si>
  <si>
    <t>Clothes Dryer (Electric)</t>
  </si>
  <si>
    <t>VA</t>
  </si>
  <si>
    <t>kW</t>
  </si>
  <si>
    <t>Heat / AC Loads</t>
  </si>
  <si>
    <t>AC Cooling Equipment</t>
  </si>
  <si>
    <t>Electric Space Heating</t>
  </si>
  <si>
    <t>Calculated General Loads (kW)</t>
  </si>
  <si>
    <t>Total Calculated Load (Net General Loads + Heat/AC Loads)</t>
  </si>
  <si>
    <t>Amps</t>
  </si>
  <si>
    <t>A</t>
  </si>
  <si>
    <t>Electrical Service (Circle)</t>
  </si>
  <si>
    <t>Fuel Type (Circle)</t>
  </si>
  <si>
    <t>Customer Name</t>
  </si>
  <si>
    <t>Customer Address</t>
  </si>
  <si>
    <t>Appliance – Watts</t>
  </si>
  <si>
    <t>Coffee pot – 200</t>
  </si>
  <si>
    <t>Garage door opener – 350</t>
  </si>
  <si>
    <t>Compact Fluorescent (CF)</t>
  </si>
  <si>
    <t>vs. Incandescent Wattage*</t>
  </si>
  <si>
    <t>Coffee maker – 800</t>
  </si>
  <si>
    <t>Ceiling fan – 10-50</t>
  </si>
  <si>
    <t>Toaster – 800-1500</t>
  </si>
  <si>
    <t>Table fan – 10-25</t>
  </si>
  <si>
    <t>40 watt incan. – 11 watt CF</t>
  </si>
  <si>
    <t>Popcorn popper – 250</t>
  </si>
  <si>
    <t>Electric blanket – 200</t>
  </si>
  <si>
    <t>60 watt incan. – 16 watt CF</t>
  </si>
  <si>
    <t>Blender – 300</t>
  </si>
  <si>
    <t>Blow dryer – 1000</t>
  </si>
  <si>
    <t>75 watt incan. – 20 watt CF</t>
  </si>
  <si>
    <t>Microwave – 600-1500</t>
  </si>
  <si>
    <t>Shaver – 15</t>
  </si>
  <si>
    <t>100 watt incan. – 30 watt CF</t>
  </si>
  <si>
    <t>Waffle iron – 1200</t>
  </si>
  <si>
    <t>Water Pik – 100</t>
  </si>
  <si>
    <t>Hedge trimmer – 450</t>
  </si>
  <si>
    <t>Hot plate – 1200</t>
  </si>
  <si>
    <t>Computer…</t>
  </si>
  <si>
    <t>Weed eater – 500</t>
  </si>
  <si>
    <t>Frying pan – 1200</t>
  </si>
  <si>
    <r>
      <t xml:space="preserve">laptop – </t>
    </r>
    <r>
      <rPr>
        <sz val="10"/>
        <color indexed="8"/>
        <rFont val="Arial"/>
        <family val="2"/>
      </rPr>
      <t>20-50</t>
    </r>
  </si>
  <si>
    <t>1/4" drill – 250</t>
  </si>
  <si>
    <t>Dishwaher – 1200-1500</t>
  </si>
  <si>
    <r>
      <t xml:space="preserve">desktop – </t>
    </r>
    <r>
      <rPr>
        <sz val="10"/>
        <color indexed="8"/>
        <rFont val="Arial"/>
        <family val="2"/>
      </rPr>
      <t>80-150</t>
    </r>
  </si>
  <si>
    <t>1/2" drill – 750</t>
  </si>
  <si>
    <t>Gbg. disposal – 450</t>
  </si>
  <si>
    <r>
      <t xml:space="preserve">printer – </t>
    </r>
    <r>
      <rPr>
        <sz val="10"/>
        <color indexed="8"/>
        <rFont val="Arial"/>
        <family val="2"/>
      </rPr>
      <t>100</t>
    </r>
  </si>
  <si>
    <t>1" drill – 1000</t>
  </si>
  <si>
    <t>Washing machine…</t>
  </si>
  <si>
    <t>Typewriter – 80-200</t>
  </si>
  <si>
    <t>9" disc sander – 1200</t>
  </si>
  <si>
    <r>
      <t xml:space="preserve">automatic – </t>
    </r>
    <r>
      <rPr>
        <sz val="10"/>
        <color indexed="8"/>
        <rFont val="Arial"/>
        <family val="2"/>
      </rPr>
      <t>500</t>
    </r>
  </si>
  <si>
    <t>TV (25" color) – 150</t>
  </si>
  <si>
    <t>3" belt sander – 1000</t>
  </si>
  <si>
    <r>
      <t xml:space="preserve">manual – </t>
    </r>
    <r>
      <rPr>
        <sz val="10"/>
        <color indexed="8"/>
        <rFont val="Arial"/>
        <family val="2"/>
      </rPr>
      <t>300</t>
    </r>
  </si>
  <si>
    <t>TV (19" color) – 70</t>
  </si>
  <si>
    <t>12" chain saw – 1100</t>
  </si>
  <si>
    <t>Vaccuum…</t>
  </si>
  <si>
    <t>TV (12" B&amp;W) – 20</t>
  </si>
  <si>
    <t>14" band saw – 1100</t>
  </si>
  <si>
    <r>
      <t xml:space="preserve">upright – </t>
    </r>
    <r>
      <rPr>
        <sz val="10"/>
        <color indexed="8"/>
        <rFont val="Arial"/>
        <family val="2"/>
      </rPr>
      <t>200-700</t>
    </r>
  </si>
  <si>
    <t>VCR – 40</t>
  </si>
  <si>
    <t>7 1/4" circ. saw – 900</t>
  </si>
  <si>
    <r>
      <t xml:space="preserve">handheld – </t>
    </r>
    <r>
      <rPr>
        <sz val="10"/>
        <color indexed="8"/>
        <rFont val="Arial"/>
        <family val="2"/>
      </rPr>
      <t>100</t>
    </r>
  </si>
  <si>
    <t>CD player – 35</t>
  </si>
  <si>
    <t>8 1/4" circ. saw – 1400</t>
  </si>
  <si>
    <t>Sewing Machine – 100</t>
  </si>
  <si>
    <t>Portable stereo – 10-30</t>
  </si>
  <si>
    <t>Refrig./Freezer – Conventional…</t>
  </si>
  <si>
    <t>Iron – 1000</t>
  </si>
  <si>
    <t>Clock radio – 1</t>
  </si>
  <si>
    <r>
      <t xml:space="preserve">20 cubic feet – </t>
    </r>
    <r>
      <rPr>
        <sz val="10"/>
        <color indexed="8"/>
        <rFont val="Arial"/>
        <family val="2"/>
      </rPr>
      <t>540</t>
    </r>
  </si>
  <si>
    <t>Clothes dryer…</t>
  </si>
  <si>
    <t>Car stereo – 8</t>
  </si>
  <si>
    <r>
      <t xml:space="preserve">16 cubic feet – </t>
    </r>
    <r>
      <rPr>
        <sz val="10"/>
        <color indexed="8"/>
        <rFont val="Arial"/>
        <family val="2"/>
      </rPr>
      <t>475</t>
    </r>
  </si>
  <si>
    <r>
      <t xml:space="preserve">electric (n/a) – </t>
    </r>
    <r>
      <rPr>
        <sz val="10"/>
        <color indexed="8"/>
        <rFont val="Arial"/>
        <family val="2"/>
      </rPr>
      <t>4000</t>
    </r>
  </si>
  <si>
    <t>Sattelite dish – 30</t>
  </si>
  <si>
    <t>Sun Frost Refrig./Freezer (DC*)…</t>
  </si>
  <si>
    <r>
      <t xml:space="preserve">gas heated – </t>
    </r>
    <r>
      <rPr>
        <sz val="10"/>
        <color indexed="8"/>
        <rFont val="Arial"/>
        <family val="2"/>
      </rPr>
      <t>300-400</t>
    </r>
  </si>
  <si>
    <t>CB radio – 5</t>
  </si>
  <si>
    <r>
      <t xml:space="preserve">16 cubic feet – </t>
    </r>
    <r>
      <rPr>
        <sz val="10"/>
        <color indexed="8"/>
        <rFont val="Arial"/>
        <family val="2"/>
      </rPr>
      <t>112</t>
    </r>
  </si>
  <si>
    <t>Heater (n/a)…</t>
  </si>
  <si>
    <t>Electric clock – 3</t>
  </si>
  <si>
    <r>
      <t xml:space="preserve">12 cubic feet – </t>
    </r>
    <r>
      <rPr>
        <sz val="10"/>
        <color indexed="8"/>
        <rFont val="Arial"/>
        <family val="2"/>
      </rPr>
      <t>70</t>
    </r>
  </si>
  <si>
    <r>
      <t xml:space="preserve">engine block – </t>
    </r>
    <r>
      <rPr>
        <sz val="10"/>
        <color indexed="8"/>
        <rFont val="Arial"/>
        <family val="2"/>
      </rPr>
      <t>150-1000</t>
    </r>
  </si>
  <si>
    <t>Radio telephone…</t>
  </si>
  <si>
    <t>Vestfrost Refrig./Freezer…</t>
  </si>
  <si>
    <r>
      <t xml:space="preserve">portable – </t>
    </r>
    <r>
      <rPr>
        <sz val="10"/>
        <color indexed="8"/>
        <rFont val="Arial"/>
        <family val="2"/>
      </rPr>
      <t>1500</t>
    </r>
  </si>
  <si>
    <r>
      <t xml:space="preserve">receive – </t>
    </r>
    <r>
      <rPr>
        <sz val="10"/>
        <color indexed="8"/>
        <rFont val="Arial"/>
        <family val="2"/>
      </rPr>
      <t>5</t>
    </r>
  </si>
  <si>
    <r>
      <t xml:space="preserve">10.5 cubic feet – </t>
    </r>
    <r>
      <rPr>
        <sz val="10"/>
        <color indexed="8"/>
        <rFont val="Arial"/>
        <family val="2"/>
      </rPr>
      <t>60</t>
    </r>
  </si>
  <si>
    <r>
      <t xml:space="preserve">waterbed – </t>
    </r>
    <r>
      <rPr>
        <sz val="10"/>
        <color indexed="8"/>
        <rFont val="Arial"/>
        <family val="2"/>
      </rPr>
      <t>400</t>
    </r>
  </si>
  <si>
    <r>
      <t xml:space="preserve">transmit – </t>
    </r>
    <r>
      <rPr>
        <sz val="10"/>
        <color indexed="8"/>
        <rFont val="Arial"/>
        <family val="2"/>
      </rPr>
      <t>40-150</t>
    </r>
  </si>
  <si>
    <t>Freezer – Conventional…</t>
  </si>
  <si>
    <r>
      <t xml:space="preserve">stock tank – </t>
    </r>
    <r>
      <rPr>
        <sz val="10"/>
        <color indexed="8"/>
        <rFont val="Arial"/>
        <family val="2"/>
      </rPr>
      <t>100</t>
    </r>
  </si>
  <si>
    <t>Lights…</t>
  </si>
  <si>
    <r>
      <t xml:space="preserve">14 cubic feet FF – </t>
    </r>
    <r>
      <rPr>
        <sz val="10"/>
        <color indexed="8"/>
        <rFont val="Arial"/>
        <family val="2"/>
      </rPr>
      <t>440</t>
    </r>
  </si>
  <si>
    <t>Furnace blower – 300-1000</t>
  </si>
  <si>
    <r>
      <t xml:space="preserve">100w incan. – </t>
    </r>
    <r>
      <rPr>
        <sz val="10"/>
        <color indexed="8"/>
        <rFont val="Arial"/>
        <family val="2"/>
      </rPr>
      <t>100</t>
    </r>
  </si>
  <si>
    <r>
      <t xml:space="preserve">14 cubic feet – </t>
    </r>
    <r>
      <rPr>
        <sz val="10"/>
        <color indexed="8"/>
        <rFont val="Arial"/>
        <family val="2"/>
      </rPr>
      <t>350</t>
    </r>
  </si>
  <si>
    <t>Air Conditioner (n/a)…</t>
  </si>
  <si>
    <r>
      <t xml:space="preserve">25w CF – </t>
    </r>
    <r>
      <rPr>
        <sz val="10"/>
        <color indexed="8"/>
        <rFont val="Arial"/>
        <family val="2"/>
      </rPr>
      <t>28</t>
    </r>
  </si>
  <si>
    <t>Sun Frost Freezer (DC)…</t>
  </si>
  <si>
    <r>
      <t xml:space="preserve">room – </t>
    </r>
    <r>
      <rPr>
        <sz val="10"/>
        <color indexed="8"/>
        <rFont val="Arial"/>
        <family val="2"/>
      </rPr>
      <t>1000</t>
    </r>
  </si>
  <si>
    <r>
      <t xml:space="preserve">50w DC incan. – </t>
    </r>
    <r>
      <rPr>
        <sz val="10"/>
        <color indexed="8"/>
        <rFont val="Arial"/>
        <family val="2"/>
      </rPr>
      <t>50</t>
    </r>
  </si>
  <si>
    <r>
      <t xml:space="preserve">19 cubic feet – </t>
    </r>
    <r>
      <rPr>
        <sz val="10"/>
        <color indexed="8"/>
        <rFont val="Arial"/>
        <family val="2"/>
      </rPr>
      <t>112</t>
    </r>
  </si>
  <si>
    <r>
      <t xml:space="preserve">central – </t>
    </r>
    <r>
      <rPr>
        <sz val="10"/>
        <color indexed="8"/>
        <rFont val="Arial"/>
        <family val="2"/>
      </rPr>
      <t>2000-5000</t>
    </r>
  </si>
  <si>
    <r>
      <t xml:space="preserve">40w DC halogen – </t>
    </r>
    <r>
      <rPr>
        <sz val="10"/>
        <color indexed="8"/>
        <rFont val="Arial"/>
        <family val="2"/>
      </rPr>
      <t>40</t>
    </r>
  </si>
  <si>
    <t>Vestfrost Freezer…</t>
  </si>
  <si>
    <t>Electric mower (n/a) – 1500</t>
  </si>
  <si>
    <r>
      <t xml:space="preserve">20w CF – </t>
    </r>
    <r>
      <rPr>
        <sz val="10"/>
        <color indexed="8"/>
        <rFont val="Arial"/>
        <family val="2"/>
      </rPr>
      <t>22</t>
    </r>
  </si>
  <si>
    <r>
      <t xml:space="preserve">7.5 cubic feet – </t>
    </r>
    <r>
      <rPr>
        <sz val="10"/>
        <color indexed="8"/>
        <rFont val="Arial"/>
        <family val="2"/>
      </rPr>
      <t>50</t>
    </r>
  </si>
  <si>
    <t>Ejector Pump        1 h.p.</t>
  </si>
  <si>
    <t>240V</t>
  </si>
  <si>
    <t>120V</t>
  </si>
  <si>
    <t>Range (See Table 220.55 for Multiple Cooking App.   Or  per 8" Element</t>
  </si>
  <si>
    <t>Garage</t>
  </si>
  <si>
    <t>Basement</t>
  </si>
  <si>
    <t>Room</t>
  </si>
  <si>
    <t>Ft.</t>
  </si>
  <si>
    <t xml:space="preserve">       100 Amp</t>
  </si>
  <si>
    <r>
      <t>3VA per ft</t>
    </r>
    <r>
      <rPr>
        <sz val="7"/>
        <color indexed="8"/>
        <rFont val="Arial"/>
        <family val="2"/>
      </rPr>
      <t>²</t>
    </r>
  </si>
  <si>
    <r>
      <t xml:space="preserve">   </t>
    </r>
    <r>
      <rPr>
        <sz val="7"/>
        <color indexed="8"/>
        <rFont val="Arial"/>
        <family val="2"/>
      </rPr>
      <t>• Compressor 1</t>
    </r>
  </si>
  <si>
    <r>
      <t xml:space="preserve">   </t>
    </r>
    <r>
      <rPr>
        <sz val="7"/>
        <color indexed="8"/>
        <rFont val="Arial"/>
        <family val="2"/>
      </rPr>
      <t>• Compressor 2</t>
    </r>
  </si>
  <si>
    <r>
      <t xml:space="preserve">   </t>
    </r>
    <r>
      <rPr>
        <sz val="7"/>
        <color indexed="8"/>
        <rFont val="Arial"/>
        <family val="2"/>
      </rPr>
      <t>• Heating Element</t>
    </r>
  </si>
  <si>
    <r>
      <t xml:space="preserve">   </t>
    </r>
    <r>
      <rPr>
        <sz val="7"/>
        <color indexed="8"/>
        <rFont val="Arial"/>
        <family val="2"/>
      </rPr>
      <t>• Heat Pump</t>
    </r>
  </si>
  <si>
    <r>
      <t xml:space="preserve">   </t>
    </r>
    <r>
      <rPr>
        <sz val="7"/>
        <color indexed="8"/>
        <rFont val="Arial"/>
        <family val="2"/>
      </rPr>
      <t>• Less than 4 separately controlled units</t>
    </r>
  </si>
  <si>
    <r>
      <t xml:space="preserve">   </t>
    </r>
    <r>
      <rPr>
        <sz val="7"/>
        <color indexed="8"/>
        <rFont val="Arial"/>
        <family val="2"/>
      </rPr>
      <t>• 4 or more separately controlled units</t>
    </r>
  </si>
  <si>
    <r>
      <t xml:space="preserve">   </t>
    </r>
    <r>
      <rPr>
        <sz val="7"/>
        <color indexed="8"/>
        <rFont val="Arial"/>
        <family val="2"/>
      </rPr>
      <t>• 1st 10kW of General Loads</t>
    </r>
  </si>
  <si>
    <r>
      <t xml:space="preserve">   </t>
    </r>
    <r>
      <rPr>
        <sz val="7"/>
        <color indexed="8"/>
        <rFont val="Arial"/>
        <family val="2"/>
      </rPr>
      <t xml:space="preserve">• </t>
    </r>
    <r>
      <rPr>
        <sz val="7"/>
        <color indexed="8"/>
        <rFont val="Times New Roman"/>
        <family val="2"/>
      </rPr>
      <t>Remaining General Loads (kW)</t>
    </r>
  </si>
  <si>
    <r>
      <t>120/240V- 1</t>
    </r>
    <r>
      <rPr>
        <sz val="7"/>
        <color indexed="8"/>
        <rFont val="Arial"/>
        <family val="2"/>
      </rPr>
      <t>Ø</t>
    </r>
  </si>
  <si>
    <t>email:</t>
  </si>
  <si>
    <t>Fax:</t>
  </si>
  <si>
    <t>Dist.______________</t>
  </si>
  <si>
    <r>
      <t>1.</t>
    </r>
    <r>
      <rPr>
        <sz val="7"/>
        <color indexed="8"/>
        <rFont val="Times New Roman"/>
        <family val="1"/>
      </rPr>
      <t xml:space="preserve">        </t>
    </r>
    <r>
      <rPr>
        <sz val="9"/>
        <color indexed="8"/>
        <rFont val="Calibri"/>
        <family val="2"/>
      </rPr>
      <t>Site</t>
    </r>
  </si>
  <si>
    <r>
      <t>·</t>
    </r>
    <r>
      <rPr>
        <sz val="7"/>
        <color indexed="8"/>
        <rFont val="Times New Roman"/>
        <family val="1"/>
      </rPr>
      <t xml:space="preserve">         </t>
    </r>
    <r>
      <rPr>
        <sz val="9"/>
        <color indexed="8"/>
        <rFont val="Calibri"/>
        <family val="2"/>
      </rPr>
      <t>Recommend the location. Closer to the gas meter is ideal &amp;/or near to the electrical panel</t>
    </r>
  </si>
  <si>
    <r>
      <t>·</t>
    </r>
    <r>
      <rPr>
        <sz val="7"/>
        <color indexed="8"/>
        <rFont val="Times New Roman"/>
        <family val="1"/>
      </rPr>
      <t xml:space="preserve">         </t>
    </r>
    <r>
      <rPr>
        <sz val="9"/>
        <color indexed="8"/>
        <rFont val="Calibri"/>
        <family val="2"/>
      </rPr>
      <t>Unit vents ‘left’. When facing the front of the unit, the vent is on the left side. Do not place the unit within 5’ of a building jut-out, shrubbery, window…</t>
    </r>
  </si>
  <si>
    <r>
      <t>·</t>
    </r>
    <r>
      <rPr>
        <sz val="7"/>
        <color indexed="8"/>
        <rFont val="Times New Roman"/>
        <family val="1"/>
      </rPr>
      <t xml:space="preserve">         </t>
    </r>
    <r>
      <rPr>
        <sz val="9"/>
        <color indexed="8"/>
        <rFont val="Calibri"/>
        <family val="2"/>
      </rPr>
      <t>Will need survey for zoning approval</t>
    </r>
  </si>
  <si>
    <r>
      <t>·</t>
    </r>
    <r>
      <rPr>
        <sz val="7"/>
        <color indexed="8"/>
        <rFont val="Times New Roman"/>
        <family val="1"/>
      </rPr>
      <t xml:space="preserve">         </t>
    </r>
    <r>
      <rPr>
        <sz val="9"/>
        <color indexed="8"/>
        <rFont val="Calibri"/>
        <family val="2"/>
      </rPr>
      <t xml:space="preserve">See Figure 1.10 </t>
    </r>
    <r>
      <rPr>
        <i/>
        <sz val="9"/>
        <color indexed="8"/>
        <rFont val="Calibri"/>
        <family val="2"/>
      </rPr>
      <t>Installation Guidelines</t>
    </r>
    <r>
      <rPr>
        <sz val="9"/>
        <color indexed="8"/>
        <rFont val="Calibri"/>
        <family val="2"/>
      </rPr>
      <t xml:space="preserve"> for placement location</t>
    </r>
  </si>
  <si>
    <r>
      <t>·</t>
    </r>
    <r>
      <rPr>
        <sz val="7"/>
        <color indexed="8"/>
        <rFont val="Times New Roman"/>
        <family val="1"/>
      </rPr>
      <t xml:space="preserve">         </t>
    </r>
    <r>
      <rPr>
        <sz val="9"/>
        <color indexed="8"/>
        <rFont val="Calibri"/>
        <family val="2"/>
      </rPr>
      <t>Unit will sit on 4”of pea-stone inside a 2”x4” wood frame set about 4” into the ground</t>
    </r>
  </si>
  <si>
    <t>Pictures:</t>
  </si>
  <si>
    <t>Site location.  Any possible generator locations. Close up and entire area.  (2 min.)</t>
  </si>
  <si>
    <r>
      <t>2.</t>
    </r>
    <r>
      <rPr>
        <sz val="7"/>
        <color indexed="8"/>
        <rFont val="Times New Roman"/>
        <family val="1"/>
      </rPr>
      <t xml:space="preserve">        </t>
    </r>
    <r>
      <rPr>
        <sz val="9"/>
        <color indexed="8"/>
        <rFont val="Calibri"/>
        <family val="2"/>
      </rPr>
      <t>Plumbing</t>
    </r>
  </si>
  <si>
    <r>
      <t>·</t>
    </r>
    <r>
      <rPr>
        <sz val="7"/>
        <color indexed="8"/>
        <rFont val="Times New Roman"/>
        <family val="1"/>
      </rPr>
      <t xml:space="preserve">         </t>
    </r>
    <r>
      <rPr>
        <sz val="9"/>
        <color indexed="8"/>
        <rFont val="Calibri"/>
        <family val="2"/>
      </rPr>
      <t>Check gas meter &amp; regulator for size</t>
    </r>
  </si>
  <si>
    <r>
      <t>-</t>
    </r>
    <r>
      <rPr>
        <sz val="7"/>
        <color indexed="8"/>
        <rFont val="Times New Roman"/>
        <family val="1"/>
      </rPr>
      <t xml:space="preserve">         </t>
    </r>
    <r>
      <rPr>
        <sz val="9"/>
        <color indexed="8"/>
        <rFont val="Calibri"/>
        <family val="2"/>
      </rPr>
      <t>Primary must supply 5”-14” w.c.</t>
    </r>
  </si>
  <si>
    <r>
      <t>-</t>
    </r>
    <r>
      <rPr>
        <sz val="7"/>
        <color indexed="8"/>
        <rFont val="Times New Roman"/>
        <family val="1"/>
      </rPr>
      <t xml:space="preserve">         </t>
    </r>
    <r>
      <rPr>
        <sz val="9"/>
        <color indexed="8"/>
        <rFont val="Calibri"/>
        <family val="2"/>
      </rPr>
      <t>Secondary regulator is supplied by Generac</t>
    </r>
  </si>
  <si>
    <r>
      <t>·</t>
    </r>
    <r>
      <rPr>
        <sz val="7"/>
        <color indexed="8"/>
        <rFont val="Times New Roman"/>
        <family val="1"/>
      </rPr>
      <t xml:space="preserve">         </t>
    </r>
    <r>
      <rPr>
        <sz val="9"/>
        <color indexed="8"/>
        <rFont val="Calibri"/>
        <family val="2"/>
      </rPr>
      <t>Outside piping is in galvanized steel pipe with a ball valve at the meter &amp; connects to ¾” pipe thread flex-line supplied by Generac</t>
    </r>
  </si>
  <si>
    <r>
      <t>·</t>
    </r>
    <r>
      <rPr>
        <sz val="7"/>
        <color indexed="8"/>
        <rFont val="Times New Roman"/>
        <family val="1"/>
      </rPr>
      <t xml:space="preserve">         </t>
    </r>
    <r>
      <rPr>
        <sz val="9"/>
        <color indexed="8"/>
        <rFont val="Calibri"/>
        <family val="2"/>
      </rPr>
      <t>Inside run is CSST transition at entry and exit with a Brass Transition Flange</t>
    </r>
  </si>
  <si>
    <r>
      <t>·</t>
    </r>
    <r>
      <rPr>
        <sz val="7"/>
        <color indexed="8"/>
        <rFont val="Times New Roman"/>
        <family val="1"/>
      </rPr>
      <t xml:space="preserve">         </t>
    </r>
    <r>
      <rPr>
        <sz val="9"/>
        <color indexed="8"/>
        <rFont val="Calibri"/>
        <family val="2"/>
      </rPr>
      <t>Try to keep all gas line outside if possible. See Diagram in Section2.3 NJNG Outside Locations for Standard Metersets</t>
    </r>
  </si>
  <si>
    <t>Close up of entire gas meter. Step back for entire gas line run. Inside CSST run. Any odd obstacles for gas line run.            (3 min.)</t>
  </si>
  <si>
    <r>
      <t>3.</t>
    </r>
    <r>
      <rPr>
        <sz val="7"/>
        <color indexed="8"/>
        <rFont val="Times New Roman"/>
        <family val="1"/>
      </rPr>
      <t xml:space="preserve">        </t>
    </r>
    <r>
      <rPr>
        <sz val="9"/>
        <color indexed="8"/>
        <rFont val="Calibri"/>
        <family val="2"/>
      </rPr>
      <t>Electrical</t>
    </r>
  </si>
  <si>
    <r>
      <t>·</t>
    </r>
    <r>
      <rPr>
        <sz val="7"/>
        <color indexed="8"/>
        <rFont val="Times New Roman"/>
        <family val="1"/>
      </rPr>
      <t xml:space="preserve">         </t>
    </r>
    <r>
      <rPr>
        <sz val="9"/>
        <color indexed="8"/>
        <rFont val="Calibri"/>
        <family val="2"/>
      </rPr>
      <t>Service size. Main CB, panel make, breaker type. AC nameplate data-MCA, RLA &amp; LRA</t>
    </r>
  </si>
  <si>
    <r>
      <t>·</t>
    </r>
    <r>
      <rPr>
        <sz val="7"/>
        <color indexed="8"/>
        <rFont val="Times New Roman"/>
        <family val="1"/>
      </rPr>
      <t xml:space="preserve">         </t>
    </r>
    <r>
      <rPr>
        <sz val="9"/>
        <color indexed="8"/>
        <rFont val="Calibri"/>
        <family val="2"/>
      </rPr>
      <t>Location of panel-Garage, Basement…  Need 3’ of clear area on 1 side of the panel for the transfer switch</t>
    </r>
  </si>
  <si>
    <r>
      <t>·</t>
    </r>
    <r>
      <rPr>
        <sz val="7"/>
        <color indexed="8"/>
        <rFont val="Times New Roman"/>
        <family val="1"/>
      </rPr>
      <t xml:space="preserve">         </t>
    </r>
    <r>
      <rPr>
        <sz val="9"/>
        <color indexed="8"/>
        <rFont val="Calibri"/>
        <family val="2"/>
      </rPr>
      <t xml:space="preserve">Measure the distance from the transfer switch to generator location from the inside. The 30’ whip will need to reach where it will exit the building and enter a splice box, not to the Generator itself; similar to an AC condensor HR going to the disconnect. </t>
    </r>
  </si>
  <si>
    <r>
      <t>·</t>
    </r>
    <r>
      <rPr>
        <sz val="7"/>
        <color indexed="8"/>
        <rFont val="Times New Roman"/>
        <family val="1"/>
      </rPr>
      <t xml:space="preserve">         </t>
    </r>
    <r>
      <rPr>
        <sz val="9"/>
        <color indexed="8"/>
        <rFont val="Calibri"/>
        <family val="2"/>
      </rPr>
      <t>The 30’whip is not outdoor rated and must be run indoors or crawl. If the unit is within 25’ but there is a slab, doorway or any obstacle, than PVC must be used. The whip can be used and transitioned to PVC when outside or just run PVC the whole way. The wires are THWN-2 and rated for outdoor.</t>
    </r>
  </si>
  <si>
    <r>
      <t>·</t>
    </r>
    <r>
      <rPr>
        <sz val="7"/>
        <color indexed="8"/>
        <rFont val="Times New Roman"/>
        <family val="1"/>
      </rPr>
      <t xml:space="preserve">         </t>
    </r>
    <r>
      <rPr>
        <sz val="9"/>
        <color indexed="8"/>
        <rFont val="Calibri"/>
        <family val="2"/>
      </rPr>
      <t>Obtain basic necessities needed and ‘would like’ from the customers. Fill out Size Form for both kW and Amps</t>
    </r>
  </si>
  <si>
    <t>Panel area, close up and set back. Close up of the breakers and panel label(circuits ID). Set Back of conduit run in the room. Service entrance and meter. (4 min.)</t>
  </si>
  <si>
    <t>Starting Cost</t>
  </si>
  <si>
    <t>Dimensions (Inches)</t>
  </si>
  <si>
    <t xml:space="preserve">Standard Installation: </t>
  </si>
  <si>
    <t xml:space="preserve">1. Generator is located within 5' of the Gas Meter. </t>
  </si>
  <si>
    <t>2. Generator is within 25' of the Electrical Panel and has a non-interrupted indoor/crawl run.</t>
  </si>
  <si>
    <t>3. No concrete pad.</t>
  </si>
  <si>
    <t xml:space="preserve">1) Furnace                   2) 2-Sump Pumps            3) Refigerator            4) Freezer                        5) AC 3-Ton*                      6) Few lights/TV </t>
  </si>
  <si>
    <t xml:space="preserve">1) Furnace                   2) 2-Sump Pumps            3) Refigerator            4) Freezer                        5) AC 4-Ton or        3-Ton &amp; 2-Ton*                   6) Lights/TV </t>
  </si>
  <si>
    <t xml:space="preserve">1) 2-Furnace                   2) 2-Sump Pumps            3) 2-Refigerator            4) Freezer                        5) AC 5-Ton* or        4-Ton &amp; 2-Ton*                   6) Lights/TV </t>
  </si>
  <si>
    <t>The frame is filled with pea-stone and the unit is set onto the stone.</t>
  </si>
  <si>
    <r>
      <rPr>
        <sz val="10"/>
        <color indexed="8"/>
        <rFont val="Arial"/>
        <family val="2"/>
      </rPr>
      <t xml:space="preserve">• </t>
    </r>
    <r>
      <rPr>
        <sz val="10"/>
        <color indexed="8"/>
        <rFont val="Times New Roman"/>
        <family val="2"/>
      </rPr>
      <t>Standard Installation consists of clearing the area, installing a 2.5' x 4.5' wood frame set mostly into the ground.</t>
    </r>
  </si>
  <si>
    <t>• 5' of Gas Line run straight from the gas meter with shut-off valve. Line is capped and pressurized for</t>
  </si>
  <si>
    <t>Plumbing inspection.</t>
  </si>
  <si>
    <t>4. A 3' area on either side of the Electrical Panel</t>
  </si>
  <si>
    <r>
      <rPr>
        <sz val="10"/>
        <color indexed="8"/>
        <rFont val="Arial"/>
        <family val="2"/>
      </rPr>
      <t>•</t>
    </r>
    <r>
      <rPr>
        <sz val="10"/>
        <color indexed="8"/>
        <rFont val="Times New Roman"/>
        <family val="2"/>
      </rPr>
      <t xml:space="preserve"> Transfer Switch is installed at electrical panel. The 2' whip is run between the panel and switch and all circuits spliced.</t>
    </r>
  </si>
  <si>
    <r>
      <rPr>
        <sz val="10"/>
        <color indexed="8"/>
        <rFont val="Arial"/>
        <family val="2"/>
      </rPr>
      <t>•</t>
    </r>
    <r>
      <rPr>
        <sz val="10"/>
        <color indexed="8"/>
        <rFont val="Times New Roman"/>
        <family val="2"/>
      </rPr>
      <t xml:space="preserve"> The 30' whip is run between the Transfer Switch and a Junction Box. A 6' whip is run from JB to Generator.</t>
    </r>
  </si>
  <si>
    <r>
      <rPr>
        <sz val="10"/>
        <color indexed="8"/>
        <rFont val="Arial"/>
        <family val="2"/>
      </rPr>
      <t>•</t>
    </r>
    <r>
      <rPr>
        <sz val="10"/>
        <color indexed="8"/>
        <rFont val="Times New Roman"/>
        <family val="2"/>
      </rPr>
      <t xml:space="preserve"> Customer or HS calls for Plumbing inspection. After inspection, we make gas connection and perform Start-Up tests.</t>
    </r>
  </si>
  <si>
    <t>Non-Standard:</t>
  </si>
  <si>
    <r>
      <rPr>
        <sz val="10"/>
        <color indexed="8"/>
        <rFont val="Arial"/>
        <family val="2"/>
      </rPr>
      <t>•</t>
    </r>
    <r>
      <rPr>
        <sz val="10"/>
        <color indexed="8"/>
        <rFont val="Times New Roman"/>
        <family val="2"/>
      </rPr>
      <t xml:space="preserve"> </t>
    </r>
    <r>
      <rPr>
        <sz val="10"/>
        <color indexed="8"/>
        <rFont val="Times New Roman"/>
        <family val="2"/>
      </rPr>
      <t>Generator is located greater than 5' from Gas Meter. This will require additional gas pipe or</t>
    </r>
  </si>
  <si>
    <t>CSST tubing:</t>
  </si>
  <si>
    <r>
      <rPr>
        <sz val="10"/>
        <color indexed="8"/>
        <rFont val="Arial"/>
        <family val="2"/>
      </rPr>
      <t>•</t>
    </r>
    <r>
      <rPr>
        <sz val="10"/>
        <color indexed="8"/>
        <rFont val="Times New Roman"/>
        <family val="2"/>
      </rPr>
      <t xml:space="preserve"> Generator is further than 25' from Electrical or has an obstruction requiring PVC pipe and wire;</t>
    </r>
  </si>
  <si>
    <r>
      <rPr>
        <sz val="10"/>
        <color indexed="8"/>
        <rFont val="Arial"/>
        <family val="2"/>
      </rPr>
      <t>•</t>
    </r>
    <r>
      <rPr>
        <sz val="10"/>
        <color indexed="8"/>
        <rFont val="Times New Roman"/>
        <family val="2"/>
      </rPr>
      <t xml:space="preserve"> Concrete Pad required for liquid-cooled generators only:</t>
    </r>
  </si>
  <si>
    <r>
      <rPr>
        <sz val="10"/>
        <color indexed="8"/>
        <rFont val="Arial"/>
        <family val="2"/>
      </rPr>
      <t>•</t>
    </r>
    <r>
      <rPr>
        <sz val="10"/>
        <color indexed="8"/>
        <rFont val="Times New Roman"/>
        <family val="2"/>
      </rPr>
      <t xml:space="preserve"> Transfer Switches can only be located more than 2' from the Electrical Panel under special, very</t>
    </r>
  </si>
  <si>
    <t>expensive means.</t>
  </si>
  <si>
    <t>See prices above.</t>
  </si>
  <si>
    <t>Procedure:</t>
  </si>
  <si>
    <t>Site Visit:</t>
  </si>
  <si>
    <r>
      <rPr>
        <sz val="10"/>
        <color indexed="8"/>
        <rFont val="Arial"/>
        <family val="2"/>
      </rPr>
      <t>•</t>
    </r>
    <r>
      <rPr>
        <sz val="10"/>
        <color indexed="8"/>
        <rFont val="Times New Roman"/>
        <family val="2"/>
      </rPr>
      <t xml:space="preserve"> </t>
    </r>
    <r>
      <rPr>
        <sz val="10"/>
        <color indexed="8"/>
        <rFont val="Times New Roman"/>
        <family val="2"/>
      </rPr>
      <t xml:space="preserve">Pictures of gas meter, generator location, panel, and close-ups of same. </t>
    </r>
  </si>
  <si>
    <r>
      <rPr>
        <sz val="10"/>
        <color indexed="8"/>
        <rFont val="Arial"/>
        <family val="2"/>
      </rPr>
      <t>•</t>
    </r>
    <r>
      <rPr>
        <sz val="10"/>
        <color indexed="8"/>
        <rFont val="Times New Roman"/>
        <family val="2"/>
      </rPr>
      <t xml:space="preserve"> </t>
    </r>
    <r>
      <rPr>
        <sz val="10"/>
        <color indexed="8"/>
        <rFont val="Times New Roman"/>
        <family val="2"/>
      </rPr>
      <t>Pictures of the panel label and any pictures of the anticipated electrical and gas line runs.</t>
    </r>
  </si>
  <si>
    <r>
      <rPr>
        <sz val="10"/>
        <color indexed="8"/>
        <rFont val="Arial"/>
        <family val="2"/>
      </rPr>
      <t>•</t>
    </r>
    <r>
      <rPr>
        <sz val="10"/>
        <color indexed="8"/>
        <rFont val="Times New Roman"/>
        <family val="2"/>
      </rPr>
      <t xml:space="preserve"> </t>
    </r>
    <r>
      <rPr>
        <sz val="10"/>
        <color indexed="8"/>
        <rFont val="Times New Roman"/>
        <family val="2"/>
      </rPr>
      <t xml:space="preserve">Make of panel and breakers. </t>
    </r>
  </si>
  <si>
    <r>
      <rPr>
        <sz val="10"/>
        <color indexed="8"/>
        <rFont val="Arial"/>
        <family val="2"/>
      </rPr>
      <t>•</t>
    </r>
    <r>
      <rPr>
        <sz val="10"/>
        <color indexed="8"/>
        <rFont val="Times New Roman"/>
        <family val="2"/>
      </rPr>
      <t xml:space="preserve"> List of electrical items to be covered. If AC is considered, get MCA, RLA &amp; LRA.</t>
    </r>
  </si>
  <si>
    <r>
      <rPr>
        <sz val="10"/>
        <color indexed="8"/>
        <rFont val="Arial"/>
        <family val="2"/>
      </rPr>
      <t>•</t>
    </r>
    <r>
      <rPr>
        <sz val="10"/>
        <color indexed="8"/>
        <rFont val="Times New Roman"/>
        <family val="2"/>
      </rPr>
      <t xml:space="preserve"> If quoted on-site, get survey.</t>
    </r>
  </si>
  <si>
    <r>
      <rPr>
        <sz val="10"/>
        <color indexed="8"/>
        <rFont val="Arial"/>
        <family val="2"/>
      </rPr>
      <t>•</t>
    </r>
    <r>
      <rPr>
        <sz val="10"/>
        <color indexed="8"/>
        <rFont val="Times New Roman"/>
        <family val="2"/>
      </rPr>
      <t xml:space="preserve"> Load calculation for unit sizing. Quote customer. If accepted, proposal and deposit.</t>
    </r>
  </si>
  <si>
    <r>
      <rPr>
        <sz val="10"/>
        <color indexed="8"/>
        <rFont val="Arial"/>
        <family val="2"/>
      </rPr>
      <t>•</t>
    </r>
    <r>
      <rPr>
        <sz val="10"/>
        <color indexed="8"/>
        <rFont val="Times New Roman"/>
        <family val="2"/>
      </rPr>
      <t xml:space="preserve"> Design- electrical and plumbing drawings and site survey. Apply for permits and zoning. Allow 1-3 weeks.</t>
    </r>
  </si>
  <si>
    <t>• After zoning passes, order unit if not in stock.</t>
  </si>
  <si>
    <t>• Build wood frame in shop if crew is available. Get wood and stones ready.</t>
  </si>
  <si>
    <t>• Once permits are ready, schedule job. Job will take 1-2 days for install and 2-3 hours for gas line connection</t>
  </si>
  <si>
    <t xml:space="preserve"> and start-up.</t>
  </si>
  <si>
    <t>$6.00 / ft.</t>
  </si>
  <si>
    <t>$1800 / ft.</t>
  </si>
  <si>
    <t>~$1200</t>
  </si>
  <si>
    <t>$ T&amp;M</t>
  </si>
  <si>
    <t>with possible second day of install if PVC run is long and/or hard</t>
  </si>
  <si>
    <t>$3.00 / ft.  +</t>
  </si>
  <si>
    <t>Generac generators vent from the left side. Any shrubbery within 3-5' of the vent may be killed.</t>
  </si>
  <si>
    <t>Based on $1.05/Therm (which includes BGS &amp; Delivery)</t>
  </si>
  <si>
    <t>In Costs/hr.</t>
  </si>
  <si>
    <t>Gen Size (kW)</t>
  </si>
  <si>
    <t>1/2 Load</t>
  </si>
  <si>
    <t>Full Load</t>
  </si>
  <si>
    <t>Exercise</t>
  </si>
  <si>
    <r>
      <t xml:space="preserve">BTUx1000 </t>
    </r>
    <r>
      <rPr>
        <sz val="9"/>
        <color indexed="8"/>
        <rFont val="Times New Roman"/>
        <family val="1"/>
      </rPr>
      <t>=</t>
    </r>
    <r>
      <rPr>
        <sz val="8"/>
        <color indexed="8"/>
        <rFont val="Times New Roman"/>
        <family val="2"/>
      </rPr>
      <t xml:space="preserve"> Cost/hr</t>
    </r>
  </si>
  <si>
    <t>7 / 6</t>
  </si>
  <si>
    <t>8 / 7</t>
  </si>
  <si>
    <t xml:space="preserve"> 77    =     $0.81</t>
  </si>
  <si>
    <t>139    =    $1.46</t>
  </si>
  <si>
    <t>30    =    $0.32</t>
  </si>
  <si>
    <t>10 / 9</t>
  </si>
  <si>
    <t>102    =    $1.07</t>
  </si>
  <si>
    <t>156    =    $1.64</t>
  </si>
  <si>
    <t>35    =    $0.37</t>
  </si>
  <si>
    <t>14 / 13</t>
  </si>
  <si>
    <t>220    =    $2.31</t>
  </si>
  <si>
    <t>40    =    $0.42</t>
  </si>
  <si>
    <t>17 / 16</t>
  </si>
  <si>
    <t>183    =    $1.92</t>
  </si>
  <si>
    <t>261    =    $2.74</t>
  </si>
  <si>
    <t>45    =    $0.47</t>
  </si>
  <si>
    <t>20 / 18</t>
  </si>
  <si>
    <t>206    =    $2.16</t>
  </si>
  <si>
    <t>294    =    $3.09</t>
  </si>
  <si>
    <t>50    =    $0.53</t>
  </si>
  <si>
    <r>
      <t>Load At</t>
    </r>
    <r>
      <rPr>
        <sz val="10"/>
        <color indexed="8"/>
        <rFont val="Arial"/>
        <family val="2"/>
      </rPr>
      <t>→</t>
    </r>
  </si>
  <si>
    <t>22kW</t>
  </si>
  <si>
    <t>100    =    $1.10</t>
  </si>
  <si>
    <t>190    =    $2.00</t>
  </si>
  <si>
    <t>255    =    $2.68</t>
  </si>
  <si>
    <t>316  =  $3.32</t>
  </si>
  <si>
    <t>42  =  $0.44</t>
  </si>
  <si>
    <t>36/35kW</t>
  </si>
  <si>
    <t>282    =    $2.96</t>
  </si>
  <si>
    <t>392    =    $4.12</t>
  </si>
  <si>
    <t>503  =  $5.28</t>
  </si>
  <si>
    <t>48  =  $0.50</t>
  </si>
  <si>
    <r>
      <t>1 Therm = 100ft</t>
    </r>
    <r>
      <rPr>
        <sz val="8"/>
        <color indexed="8"/>
        <rFont val="Times New Roman"/>
        <family val="1"/>
      </rPr>
      <t xml:space="preserve">3 = </t>
    </r>
    <r>
      <rPr>
        <sz val="10"/>
        <color indexed="8"/>
        <rFont val="Times New Roman"/>
        <family val="1"/>
      </rPr>
      <t>100,000 BTU</t>
    </r>
  </si>
  <si>
    <r>
      <t xml:space="preserve">     </t>
    </r>
    <r>
      <rPr>
        <u val="single"/>
        <sz val="10"/>
        <color indexed="8"/>
        <rFont val="Times New Roman"/>
        <family val="1"/>
      </rPr>
      <t>1 T</t>
    </r>
    <r>
      <rPr>
        <sz val="10"/>
        <color indexed="8"/>
        <rFont val="Times New Roman"/>
        <family val="2"/>
      </rPr>
      <t xml:space="preserve">        =  </t>
    </r>
  </si>
  <si>
    <r>
      <t xml:space="preserve">  100 ft</t>
    </r>
    <r>
      <rPr>
        <u val="single"/>
        <sz val="8"/>
        <color indexed="8"/>
        <rFont val="Times New Roman"/>
        <family val="1"/>
      </rPr>
      <t>3</t>
    </r>
  </si>
  <si>
    <t>(y/100)  x  ($ / Therm) =    $ / hr.</t>
  </si>
  <si>
    <t>x T       =</t>
  </si>
  <si>
    <r>
      <t xml:space="preserve">  y ft</t>
    </r>
    <r>
      <rPr>
        <sz val="8"/>
        <color indexed="8"/>
        <rFont val="Times New Roman"/>
        <family val="1"/>
      </rPr>
      <t>3</t>
    </r>
  </si>
  <si>
    <t xml:space="preserve">     Generator Fuel Usage</t>
  </si>
  <si>
    <r>
      <t xml:space="preserve">BTUx1000 </t>
    </r>
    <r>
      <rPr>
        <sz val="9"/>
        <color indexed="8"/>
        <rFont val="Times New Roman"/>
        <family val="1"/>
      </rPr>
      <t>=</t>
    </r>
    <r>
      <rPr>
        <sz val="8"/>
        <color indexed="8"/>
        <rFont val="Times New Roman"/>
        <family val="2"/>
      </rPr>
      <t xml:space="preserve"> </t>
    </r>
    <r>
      <rPr>
        <b/>
        <sz val="8"/>
        <color indexed="29"/>
        <rFont val="Times New Roman"/>
        <family val="1"/>
      </rPr>
      <t>Cost/hr</t>
    </r>
  </si>
  <si>
    <t>* This can vary depending on actual RLA and LRA.</t>
  </si>
  <si>
    <r>
      <t xml:space="preserve">Generac  </t>
    </r>
    <r>
      <rPr>
        <b/>
        <sz val="12"/>
        <color indexed="10"/>
        <rFont val="Times New Roman"/>
        <family val="1"/>
      </rPr>
      <t>wo</t>
    </r>
    <r>
      <rPr>
        <sz val="10"/>
        <color indexed="8"/>
        <rFont val="Times New Roman"/>
        <family val="2"/>
      </rPr>
      <t>/</t>
    </r>
    <r>
      <rPr>
        <b/>
        <sz val="12"/>
        <color indexed="57"/>
        <rFont val="Times New Roman"/>
        <family val="1"/>
      </rPr>
      <t>w</t>
    </r>
  </si>
  <si>
    <r>
      <rPr>
        <sz val="10"/>
        <color indexed="10"/>
        <rFont val="Times New Roman"/>
        <family val="1"/>
      </rPr>
      <t>$1636.14</t>
    </r>
    <r>
      <rPr>
        <sz val="10"/>
        <color indexed="8"/>
        <rFont val="Times New Roman"/>
        <family val="2"/>
      </rPr>
      <t>/</t>
    </r>
    <r>
      <rPr>
        <b/>
        <sz val="10"/>
        <color indexed="57"/>
        <rFont val="Times New Roman"/>
        <family val="1"/>
      </rPr>
      <t>$1851.14</t>
    </r>
  </si>
  <si>
    <r>
      <rPr>
        <sz val="10"/>
        <color indexed="10"/>
        <rFont val="Times New Roman"/>
        <family val="1"/>
      </rPr>
      <t>$2029/</t>
    </r>
    <r>
      <rPr>
        <b/>
        <sz val="10"/>
        <color indexed="57"/>
        <rFont val="Times New Roman"/>
        <family val="1"/>
      </rPr>
      <t>$2244</t>
    </r>
  </si>
  <si>
    <r>
      <rPr>
        <sz val="10"/>
        <color indexed="10"/>
        <rFont val="Times New Roman"/>
        <family val="1"/>
      </rPr>
      <t>$2619.60</t>
    </r>
    <r>
      <rPr>
        <sz val="10"/>
        <color indexed="8"/>
        <rFont val="Times New Roman"/>
        <family val="2"/>
      </rPr>
      <t>/</t>
    </r>
    <r>
      <rPr>
        <b/>
        <sz val="10"/>
        <color indexed="57"/>
        <rFont val="Times New Roman"/>
        <family val="1"/>
      </rPr>
      <t>$2834.60</t>
    </r>
  </si>
  <si>
    <r>
      <rPr>
        <sz val="10"/>
        <color indexed="10"/>
        <rFont val="Times New Roman"/>
        <family val="1"/>
      </rPr>
      <t>$3091.72</t>
    </r>
    <r>
      <rPr>
        <sz val="10"/>
        <color indexed="8"/>
        <rFont val="Times New Roman"/>
        <family val="2"/>
      </rPr>
      <t>/</t>
    </r>
    <r>
      <rPr>
        <b/>
        <sz val="10"/>
        <color indexed="57"/>
        <rFont val="Times New Roman"/>
        <family val="1"/>
      </rPr>
      <t>$3306.72</t>
    </r>
  </si>
  <si>
    <r>
      <rPr>
        <sz val="10"/>
        <color indexed="10"/>
        <rFont val="Times New Roman"/>
        <family val="1"/>
      </rPr>
      <t>$3717.02/</t>
    </r>
    <r>
      <rPr>
        <b/>
        <sz val="10"/>
        <color indexed="57"/>
        <rFont val="Times New Roman"/>
        <family val="1"/>
      </rPr>
      <t>$3932.02</t>
    </r>
  </si>
  <si>
    <r>
      <rPr>
        <sz val="10"/>
        <color indexed="10"/>
        <rFont val="Times New Roman"/>
        <family val="1"/>
      </rPr>
      <t>$4164.72</t>
    </r>
    <r>
      <rPr>
        <sz val="10"/>
        <color indexed="8"/>
        <rFont val="Times New Roman"/>
        <family val="2"/>
      </rPr>
      <t>/</t>
    </r>
    <r>
      <rPr>
        <b/>
        <sz val="10"/>
        <color indexed="57"/>
        <rFont val="Times New Roman"/>
        <family val="1"/>
      </rPr>
      <t>$4379.72</t>
    </r>
  </si>
  <si>
    <r>
      <t>HS Costs (</t>
    </r>
    <r>
      <rPr>
        <b/>
        <sz val="8"/>
        <color indexed="57"/>
        <rFont val="Times New Roman"/>
        <family val="1"/>
      </rPr>
      <t>With</t>
    </r>
    <r>
      <rPr>
        <sz val="8"/>
        <color indexed="8"/>
        <rFont val="Times New Roman"/>
        <family val="2"/>
      </rPr>
      <t xml:space="preserve"> and </t>
    </r>
    <r>
      <rPr>
        <sz val="8"/>
        <color indexed="10"/>
        <rFont val="Times New Roman"/>
        <family val="1"/>
      </rPr>
      <t>without</t>
    </r>
    <r>
      <rPr>
        <sz val="8"/>
        <color indexed="8"/>
        <rFont val="Times New Roman"/>
        <family val="2"/>
      </rPr>
      <t xml:space="preserve"> Shipping &amp; Battery)</t>
    </r>
  </si>
  <si>
    <t>Total Special Loads</t>
  </si>
  <si>
    <t xml:space="preserve">  Full Power Rating</t>
  </si>
  <si>
    <t>Furnace/Air Handler</t>
  </si>
  <si>
    <t>Gen kW Rating</t>
  </si>
  <si>
    <t>Full Current Rating</t>
  </si>
  <si>
    <t>Any Continuous Nameplate Load</t>
  </si>
  <si>
    <t>Panel Loc/Distance to Gen Loc</t>
  </si>
  <si>
    <t>AC Load</t>
  </si>
  <si>
    <t>HeatLoad</t>
  </si>
  <si>
    <t>Largest of AC/Heat Load</t>
  </si>
  <si>
    <t>Total AC/Heat Loads</t>
  </si>
  <si>
    <t>Sq.Ft</t>
  </si>
  <si>
    <r>
      <t>120V/208Y - 3</t>
    </r>
    <r>
      <rPr>
        <sz val="7"/>
        <color indexed="8"/>
        <rFont val="Arial"/>
        <family val="2"/>
      </rPr>
      <t>Ø</t>
    </r>
  </si>
  <si>
    <r>
      <t>120V/240</t>
    </r>
    <r>
      <rPr>
        <sz val="7"/>
        <color indexed="8"/>
        <rFont val="Arial"/>
        <family val="2"/>
      </rPr>
      <t>Δ</t>
    </r>
    <r>
      <rPr>
        <sz val="7"/>
        <color indexed="8"/>
        <rFont val="Times New Roman"/>
        <family val="2"/>
      </rPr>
      <t xml:space="preserve"> - 3</t>
    </r>
    <r>
      <rPr>
        <sz val="7"/>
        <color indexed="8"/>
        <rFont val="Arial"/>
        <family val="2"/>
      </rPr>
      <t>Ø</t>
    </r>
  </si>
  <si>
    <t xml:space="preserve">    8/7kW = 35amps  (28-amp max after adding up items)</t>
  </si>
  <si>
    <t xml:space="preserve">  10/9kW = 45amps  (36-amp max after adding up items)</t>
  </si>
  <si>
    <t>14/13kW = 60amps  (48-amp max after adding up items)</t>
  </si>
  <si>
    <t>17/16kW = 65amps  (52-amp max after adding up items)</t>
  </si>
  <si>
    <t>20/18kW = 100amp  (80-amp max after adding up items.</t>
  </si>
  <si>
    <t xml:space="preserve"> If used as whole-house, follow sheets recommendation</t>
  </si>
  <si>
    <r>
      <t>Loads</t>
    </r>
    <r>
      <rPr>
        <sz val="7"/>
        <color indexed="8"/>
        <rFont val="Times New Roman"/>
        <family val="1"/>
      </rPr>
      <t>(VA)</t>
    </r>
    <r>
      <rPr>
        <sz val="8"/>
        <color indexed="8"/>
        <rFont val="Times New Roman"/>
        <family val="2"/>
      </rPr>
      <t xml:space="preserve"> kW</t>
    </r>
    <r>
      <rPr>
        <sz val="7"/>
        <color indexed="8"/>
        <rFont val="Times New Roman"/>
        <family val="1"/>
      </rPr>
      <t>(VA/1000)</t>
    </r>
  </si>
  <si>
    <t xml:space="preserve"> </t>
  </si>
  <si>
    <t>Refrigerator</t>
  </si>
  <si>
    <t>Other(s) List</t>
  </si>
  <si>
    <t>Actual Generator size = Total x 10%</t>
  </si>
  <si>
    <t>Yellow = Entry</t>
  </si>
  <si>
    <t>Total A</t>
  </si>
  <si>
    <t>Running Load Amp(RLA)</t>
  </si>
  <si>
    <t>Locked-Rotor Amp(LRA)</t>
  </si>
  <si>
    <t>230V</t>
  </si>
  <si>
    <t>Ton</t>
  </si>
  <si>
    <t>*</t>
  </si>
  <si>
    <r>
      <rPr>
        <b/>
        <sz val="8"/>
        <color indexed="10"/>
        <rFont val="Times New Roman"/>
        <family val="1"/>
      </rPr>
      <t>*</t>
    </r>
    <r>
      <rPr>
        <sz val="8"/>
        <color indexed="8"/>
        <rFont val="Times New Roman"/>
        <family val="2"/>
      </rPr>
      <t>Whole-House:  Use as is.</t>
    </r>
  </si>
  <si>
    <r>
      <rPr>
        <b/>
        <sz val="8"/>
        <color indexed="10"/>
        <rFont val="Times New Roman"/>
        <family val="1"/>
      </rPr>
      <t>*</t>
    </r>
    <r>
      <rPr>
        <sz val="8"/>
        <color indexed="8"/>
        <rFont val="Times New Roman"/>
        <family val="2"/>
      </rPr>
      <t xml:space="preserve">When doing partial-building, look at the amp total </t>
    </r>
    <r>
      <rPr>
        <b/>
        <sz val="8"/>
        <color indexed="53"/>
        <rFont val="Times New Roman"/>
        <family val="1"/>
      </rPr>
      <t xml:space="preserve">(Total A). </t>
    </r>
    <r>
      <rPr>
        <sz val="8"/>
        <rFont val="Times New Roman"/>
        <family val="1"/>
      </rPr>
      <t>Than look at</t>
    </r>
  </si>
  <si>
    <t>the Amp/CB table to the right. This is more accurate due to all the items</t>
  </si>
  <si>
    <t>selected are likely to be on at same time.</t>
  </si>
  <si>
    <t>Residential</t>
  </si>
  <si>
    <t>Commercial</t>
  </si>
  <si>
    <t>Worksheet - NEC 2008</t>
  </si>
  <si>
    <t>600 Amp</t>
  </si>
  <si>
    <r>
      <t>3.5VA per ft</t>
    </r>
    <r>
      <rPr>
        <sz val="7"/>
        <color indexed="8"/>
        <rFont val="Arial"/>
        <family val="2"/>
      </rPr>
      <t>²</t>
    </r>
  </si>
  <si>
    <t>20/18kW = 100amp  (80-amp max after adding up items)</t>
  </si>
  <si>
    <t xml:space="preserve">PrePack   </t>
  </si>
  <si>
    <r>
      <t>120/240V- 1</t>
    </r>
    <r>
      <rPr>
        <sz val="7"/>
        <rFont val="Arial"/>
        <family val="2"/>
      </rPr>
      <t>Ø</t>
    </r>
  </si>
  <si>
    <t>Dist._______</t>
  </si>
  <si>
    <r>
      <t xml:space="preserve">   </t>
    </r>
    <r>
      <rPr>
        <sz val="7"/>
        <rFont val="Arial"/>
        <family val="2"/>
      </rPr>
      <t>• Compressor 1</t>
    </r>
  </si>
  <si>
    <r>
      <rPr>
        <b/>
        <sz val="8"/>
        <color indexed="36"/>
        <rFont val="Times New Roman"/>
        <family val="1"/>
      </rPr>
      <t>*</t>
    </r>
    <r>
      <rPr>
        <sz val="8"/>
        <color indexed="8"/>
        <rFont val="Times New Roman"/>
        <family val="2"/>
      </rPr>
      <t xml:space="preserve">When doing partial-building, look at the amp total </t>
    </r>
    <r>
      <rPr>
        <b/>
        <sz val="8"/>
        <color indexed="53"/>
        <rFont val="Times New Roman"/>
        <family val="1"/>
      </rPr>
      <t xml:space="preserve">(Total A). </t>
    </r>
    <r>
      <rPr>
        <sz val="8"/>
        <rFont val="Times New Roman"/>
        <family val="1"/>
      </rPr>
      <t>Than look at</t>
    </r>
  </si>
  <si>
    <r>
      <rPr>
        <b/>
        <sz val="10"/>
        <color indexed="10"/>
        <rFont val="Times New Roman"/>
        <family val="1"/>
      </rPr>
      <t xml:space="preserve">*  </t>
    </r>
    <r>
      <rPr>
        <b/>
        <sz val="10"/>
        <color indexed="36"/>
        <rFont val="Times New Roman"/>
        <family val="1"/>
      </rPr>
      <t>*</t>
    </r>
  </si>
  <si>
    <t>Heat Load</t>
  </si>
  <si>
    <t>2010   Air-Cooled   Line - Up</t>
  </si>
  <si>
    <t>NJ HIC# 13VH</t>
  </si>
  <si>
    <t xml:space="preserve">NJ Elctrical License </t>
  </si>
  <si>
    <t>Worksheet - NEC 2011, 220 Part IV</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</si>
</sst>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m/d/yyyy;@"/>
  </numFmts>
  <fonts count="67">
    <font>
      <sz val="10"/>
      <color indexed="8"/>
      <name val="Times New Roman"/>
      <family val="2"/>
    </font>
    <font>
      <sz val="11"/>
      <color indexed="8"/>
      <name val="Calibri"/>
      <family val="2"/>
    </font>
    <font>
      <sz val="14"/>
      <color indexed="8"/>
      <name val="Times New Roman"/>
      <family val="2"/>
    </font>
    <font>
      <sz val="12"/>
      <color indexed="8"/>
      <name val="Times New Roman"/>
      <family val="2"/>
    </font>
    <font>
      <b/>
      <sz val="10"/>
      <color indexed="8"/>
      <name val="Times New Roman"/>
      <family val="1"/>
    </font>
    <font>
      <sz val="8"/>
      <color indexed="8"/>
      <name val="Times New Roman"/>
      <family val="2"/>
    </font>
    <font>
      <sz val="8"/>
      <color indexed="8"/>
      <name val="Arial"/>
      <family val="2"/>
    </font>
    <font>
      <sz val="10"/>
      <color indexed="8"/>
      <name val="Arial"/>
      <family val="2"/>
    </font>
    <font>
      <b/>
      <sz val="12"/>
      <color indexed="8"/>
      <name val="Times New Roman"/>
      <family val="1"/>
    </font>
    <font>
      <b/>
      <sz val="9"/>
      <color indexed="8"/>
      <name val="Times New Roman"/>
      <family val="1"/>
    </font>
    <font>
      <b/>
      <sz val="10"/>
      <color indexed="9"/>
      <name val="Arial"/>
      <family val="2"/>
    </font>
    <font>
      <i/>
      <sz val="10"/>
      <color indexed="8"/>
      <name val="Arial"/>
      <family val="2"/>
    </font>
    <font>
      <u val="single"/>
      <sz val="10"/>
      <color indexed="12"/>
      <name val="Times New Roman"/>
      <family val="2"/>
    </font>
    <font>
      <sz val="9"/>
      <color indexed="8"/>
      <name val="Times New Roman"/>
      <family val="2"/>
    </font>
    <font>
      <sz val="7"/>
      <color indexed="8"/>
      <name val="Times New Roman"/>
      <family val="2"/>
    </font>
    <font>
      <sz val="7"/>
      <color indexed="8"/>
      <name val="Arial"/>
      <family val="2"/>
    </font>
    <font>
      <b/>
      <sz val="7"/>
      <color indexed="8"/>
      <name val="Times New Roman"/>
      <family val="1"/>
    </font>
    <font>
      <sz val="9"/>
      <color indexed="8"/>
      <name val="Calibri"/>
      <family val="2"/>
    </font>
    <font>
      <sz val="9"/>
      <color indexed="8"/>
      <name val="Symbol"/>
      <family val="1"/>
    </font>
    <font>
      <i/>
      <sz val="9"/>
      <color indexed="8"/>
      <name val="Calibri"/>
      <family val="2"/>
    </font>
    <font>
      <sz val="14"/>
      <color indexed="8"/>
      <name val="Calibri"/>
      <family val="2"/>
    </font>
    <font>
      <u val="single"/>
      <sz val="11"/>
      <color indexed="8"/>
      <name val="Times New Roman"/>
      <family val="2"/>
    </font>
    <font>
      <u val="single"/>
      <sz val="10"/>
      <color indexed="8"/>
      <name val="Times New Roman"/>
      <family val="1"/>
    </font>
    <font>
      <u val="single"/>
      <sz val="8"/>
      <color indexed="8"/>
      <name val="Times New Roman"/>
      <family val="1"/>
    </font>
    <font>
      <b/>
      <sz val="8"/>
      <color indexed="29"/>
      <name val="Times New Roman"/>
      <family val="1"/>
    </font>
    <font>
      <b/>
      <sz val="12"/>
      <color indexed="57"/>
      <name val="Times New Roman"/>
      <family val="1"/>
    </font>
    <font>
      <b/>
      <sz val="12"/>
      <color indexed="10"/>
      <name val="Times New Roman"/>
      <family val="1"/>
    </font>
    <font>
      <sz val="10"/>
      <color indexed="10"/>
      <name val="Times New Roman"/>
      <family val="1"/>
    </font>
    <font>
      <b/>
      <sz val="10"/>
      <color indexed="57"/>
      <name val="Times New Roman"/>
      <family val="1"/>
    </font>
    <font>
      <b/>
      <sz val="8"/>
      <color indexed="57"/>
      <name val="Times New Roman"/>
      <family val="1"/>
    </font>
    <font>
      <sz val="8"/>
      <color indexed="10"/>
      <name val="Times New Roman"/>
      <family val="1"/>
    </font>
    <font>
      <b/>
      <sz val="8"/>
      <color indexed="60"/>
      <name val="Times New Roman"/>
      <family val="1"/>
    </font>
    <font>
      <b/>
      <sz val="7"/>
      <color indexed="60"/>
      <name val="Times New Roman"/>
      <family val="1"/>
    </font>
    <font>
      <sz val="7"/>
      <color indexed="8"/>
      <name val="Calibri"/>
      <family val="2"/>
    </font>
    <font>
      <b/>
      <u val="single"/>
      <sz val="12"/>
      <color indexed="8"/>
      <name val="Times New Roman"/>
      <family val="1"/>
    </font>
    <font>
      <sz val="24"/>
      <color indexed="8"/>
      <name val="Arial"/>
      <family val="2"/>
    </font>
    <font>
      <sz val="6.5"/>
      <color indexed="8"/>
      <name val="Times New Roman"/>
      <family val="2"/>
    </font>
    <font>
      <b/>
      <sz val="9"/>
      <color indexed="10"/>
      <name val="Times New Roman"/>
      <family val="1"/>
    </font>
    <font>
      <b/>
      <sz val="8"/>
      <color indexed="10"/>
      <name val="Times New Roman"/>
      <family val="1"/>
    </font>
    <font>
      <b/>
      <sz val="8"/>
      <color indexed="53"/>
      <name val="Times New Roman"/>
      <family val="1"/>
    </font>
    <font>
      <sz val="8"/>
      <name val="Times New Roman"/>
      <family val="1"/>
    </font>
    <font>
      <sz val="7"/>
      <name val="Times New Roman"/>
      <family val="1"/>
    </font>
    <font>
      <b/>
      <sz val="8"/>
      <color indexed="8"/>
      <name val="Times New Roman"/>
      <family val="1"/>
    </font>
    <font>
      <sz val="7"/>
      <name val="Arial"/>
      <family val="2"/>
    </font>
    <font>
      <b/>
      <sz val="8"/>
      <color indexed="36"/>
      <name val="Times New Roman"/>
      <family val="1"/>
    </font>
    <font>
      <b/>
      <sz val="10"/>
      <color indexed="10"/>
      <name val="Times New Roman"/>
      <family val="1"/>
    </font>
    <font>
      <b/>
      <sz val="10"/>
      <color indexed="36"/>
      <name val="Times New Roman"/>
      <family val="1"/>
    </font>
    <font>
      <sz val="7"/>
      <color indexed="53"/>
      <name val="Times New Roman"/>
      <family val="2"/>
    </font>
    <font>
      <b/>
      <sz val="7"/>
      <color indexed="5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0"/>
    </font>
    <font>
      <sz val="2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top/>
      <bottom style="thin"/>
    </border>
    <border>
      <left/>
      <right/>
      <top style="thin"/>
      <bottom style="thin"/>
    </border>
    <border>
      <left style="thin"/>
      <right/>
      <top/>
      <bottom/>
    </border>
    <border>
      <left/>
      <right/>
      <top style="medium"/>
      <bottom style="thin"/>
    </border>
    <border>
      <left style="medium"/>
      <right/>
      <top style="medium"/>
      <bottom style="thin"/>
    </border>
    <border>
      <left style="medium"/>
      <right/>
      <top/>
      <bottom/>
    </border>
    <border>
      <left/>
      <right style="medium"/>
      <top/>
      <bottom/>
    </border>
    <border>
      <left/>
      <right/>
      <top/>
      <bottom style="thin">
        <color indexed="8"/>
      </bottom>
    </border>
    <border>
      <left/>
      <right/>
      <top style="thin"/>
      <bottom/>
    </border>
    <border>
      <left/>
      <right style="thin"/>
      <top style="thin"/>
      <bottom style="thin"/>
    </border>
    <border>
      <left style="thin"/>
      <right/>
      <top style="thin"/>
      <bottom style="thin"/>
    </border>
    <border>
      <left style="medium"/>
      <right style="thin"/>
      <top style="thin"/>
      <bottom/>
    </border>
    <border>
      <left style="thin"/>
      <right style="thin"/>
      <top/>
      <bottom style="thin"/>
    </border>
    <border>
      <left/>
      <right/>
      <top style="medium"/>
      <bottom/>
    </border>
    <border>
      <left style="thin"/>
      <right style="thin"/>
      <top style="thin"/>
      <bottom/>
    </border>
    <border>
      <left style="thin"/>
      <right/>
      <top/>
      <bottom style="thin"/>
    </border>
    <border>
      <left/>
      <right style="thin"/>
      <top/>
      <bottom/>
    </border>
    <border>
      <left style="medium"/>
      <right style="thin"/>
      <top/>
      <bottom style="thin"/>
    </border>
    <border>
      <left style="thin"/>
      <right style="dashed"/>
      <top style="thin"/>
      <bottom style="thin"/>
    </border>
    <border>
      <left/>
      <right style="thin"/>
      <top style="thin"/>
      <bottom/>
    </border>
    <border>
      <left style="thin"/>
      <right style="thin"/>
      <top/>
      <bottom/>
    </border>
    <border>
      <left style="thin"/>
      <right style="thin"/>
      <top style="medium"/>
      <bottom/>
    </border>
    <border>
      <left style="thin"/>
      <right/>
      <top style="medium"/>
      <bottom/>
    </border>
    <border>
      <left style="thin"/>
      <right/>
      <top style="thin"/>
      <bottom/>
    </border>
    <border>
      <left/>
      <right style="medium"/>
      <top style="thin"/>
      <bottom style="thin"/>
    </border>
    <border>
      <left/>
      <right style="medium"/>
      <top style="thin"/>
      <bottom/>
    </border>
    <border>
      <left style="medium"/>
      <right/>
      <top style="medium"/>
      <bottom style="medium"/>
    </border>
    <border>
      <left/>
      <right style="medium"/>
      <top style="medium"/>
      <bottom style="medium"/>
    </border>
    <border>
      <left/>
      <right style="thin"/>
      <top/>
      <bottom style="thin"/>
    </border>
    <border>
      <left/>
      <right style="dashed"/>
      <top style="thin"/>
      <bottom style="thin"/>
    </border>
    <border>
      <left/>
      <right style="medium"/>
      <top/>
      <bottom style="medium"/>
    </border>
    <border>
      <left/>
      <right/>
      <top style="medium"/>
      <bottom style="medium"/>
    </border>
    <border>
      <left style="medium"/>
      <right style="medium"/>
      <top/>
      <bottom/>
    </border>
    <border>
      <left style="medium"/>
      <right/>
      <top/>
      <bottom style="thin"/>
    </border>
    <border>
      <left style="medium"/>
      <right/>
      <top/>
      <bottom style="medium"/>
    </border>
    <border>
      <left style="thin"/>
      <right/>
      <top style="thin"/>
      <bottom style="medium"/>
    </border>
    <border>
      <left/>
      <right style="thin"/>
      <top style="thin"/>
      <bottom style="medium"/>
    </border>
    <border>
      <left style="medium"/>
      <right/>
      <top style="thin"/>
      <bottom style="thin"/>
    </border>
    <border>
      <left/>
      <right style="thin"/>
      <top style="medium"/>
      <bottom/>
    </border>
    <border>
      <left style="thin"/>
      <right style="dashed"/>
      <top style="thin"/>
      <bottom/>
    </border>
    <border>
      <left/>
      <right style="dashed"/>
      <top style="thin"/>
      <bottom/>
    </border>
    <border>
      <left style="thin"/>
      <right style="thin"/>
      <top style="dashed"/>
      <bottom style="thin"/>
    </border>
    <border>
      <left style="medium"/>
      <right style="thin"/>
      <top style="dashed"/>
      <bottom style="thin"/>
    </border>
    <border>
      <left style="thin"/>
      <right/>
      <top style="dashed"/>
      <bottom style="thin"/>
    </border>
    <border>
      <left style="dashed"/>
      <right style="thin"/>
      <top style="dashed"/>
      <bottom style="thin"/>
    </border>
    <border>
      <left/>
      <right style="dashed"/>
      <top style="dashed"/>
      <bottom style="thin"/>
    </border>
    <border>
      <left style="dashed"/>
      <right/>
      <top style="dashed"/>
      <bottom style="thin"/>
    </border>
    <border>
      <left/>
      <right style="medium"/>
      <top style="dashed"/>
      <bottom style="thin"/>
    </border>
    <border>
      <left style="dashed"/>
      <right style="thin"/>
      <top style="thin"/>
      <bottom style="thin"/>
    </border>
    <border>
      <left style="dashed"/>
      <right/>
      <top style="thin"/>
      <bottom style="thin"/>
    </border>
    <border>
      <left style="dashed"/>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0" fontId="54" fillId="3" borderId="0" applyNumberFormat="0" applyBorder="0" applyAlignment="0" applyProtection="0"/>
    <xf numFmtId="0" fontId="58" fillId="20" borderId="1" applyNumberFormat="0" applyAlignment="0" applyProtection="0"/>
    <xf numFmtId="0" fontId="6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53"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9" fillId="0" borderId="6" applyNumberFormat="0" applyFill="0" applyAlignment="0" applyProtection="0"/>
    <xf numFmtId="0" fontId="55" fillId="22" borderId="0" applyNumberFormat="0" applyBorder="0" applyAlignment="0" applyProtection="0"/>
    <xf numFmtId="0" fontId="0" fillId="23" borderId="7" applyNumberFormat="0" applyFont="0" applyAlignment="0" applyProtection="0"/>
    <xf numFmtId="0" fontId="57"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63" fillId="0" borderId="9" applyNumberFormat="0" applyFill="0" applyAlignment="0" applyProtection="0"/>
    <xf numFmtId="0" fontId="61" fillId="0" borderId="0" applyNumberFormat="0" applyFill="0" applyBorder="0" applyAlignment="0" applyProtection="0"/>
  </cellStyleXfs>
  <cellXfs count="359">
    <xf numFmtId="0" fontId="0" fillId="0" borderId="0" xfId="0" applyAlignment="1">
      <alignment/>
    </xf>
    <xf numFmtId="0" fontId="0" fillId="19" borderId="0" xfId="0" applyFill="1" applyAlignment="1">
      <alignment/>
    </xf>
    <xf numFmtId="0" fontId="2" fillId="19"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center"/>
    </xf>
    <xf numFmtId="0" fontId="4" fillId="10" borderId="14" xfId="0" applyFont="1" applyFill="1" applyBorder="1" applyAlignment="1">
      <alignment horizontal="center"/>
    </xf>
    <xf numFmtId="0" fontId="4" fillId="10" borderId="15" xfId="0" applyFont="1" applyFill="1" applyBorder="1" applyAlignment="1">
      <alignment horizontal="center"/>
    </xf>
    <xf numFmtId="0" fontId="5"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3" xfId="0" applyFont="1" applyBorder="1" applyAlignment="1">
      <alignment horizontal="center" wrapText="1"/>
    </xf>
    <xf numFmtId="0" fontId="5" fillId="0" borderId="13" xfId="0" applyFont="1" applyBorder="1" applyAlignment="1">
      <alignment horizontal="center"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5" fillId="0" borderId="16" xfId="0" applyFont="1" applyBorder="1" applyAlignment="1">
      <alignment horizontal="center" wrapText="1"/>
    </xf>
    <xf numFmtId="8" fontId="0" fillId="0" borderId="17" xfId="0" applyNumberFormat="1" applyBorder="1" applyAlignment="1">
      <alignment horizontal="center"/>
    </xf>
    <xf numFmtId="8" fontId="0" fillId="0" borderId="18" xfId="0" applyNumberFormat="1" applyBorder="1" applyAlignment="1">
      <alignment horizontal="center"/>
    </xf>
    <xf numFmtId="0" fontId="0" fillId="0" borderId="0" xfId="0" applyFill="1" applyAlignment="1">
      <alignment/>
    </xf>
    <xf numFmtId="0" fontId="0" fillId="20" borderId="0" xfId="0" applyFill="1" applyAlignment="1">
      <alignment/>
    </xf>
    <xf numFmtId="0" fontId="0" fillId="19" borderId="19" xfId="0" applyFill="1" applyBorder="1" applyAlignment="1">
      <alignment/>
    </xf>
    <xf numFmtId="0" fontId="0" fillId="0" borderId="0" xfId="0"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Border="1" applyAlignment="1">
      <alignment horizontal="right"/>
    </xf>
    <xf numFmtId="0" fontId="0" fillId="0" borderId="0" xfId="0" applyBorder="1" applyAlignment="1">
      <alignment/>
    </xf>
    <xf numFmtId="0" fontId="0" fillId="0" borderId="26" xfId="0" applyBorder="1" applyAlignment="1">
      <alignment/>
    </xf>
    <xf numFmtId="0" fontId="0" fillId="0" borderId="0" xfId="0" applyBorder="1" applyAlignment="1">
      <alignment horizontal="center"/>
    </xf>
    <xf numFmtId="0" fontId="5" fillId="10" borderId="0" xfId="0" applyFont="1" applyFill="1" applyBorder="1" applyAlignment="1">
      <alignment horizontal="right"/>
    </xf>
    <xf numFmtId="0" fontId="10" fillId="24" borderId="0" xfId="0" applyFont="1" applyFill="1" applyAlignment="1">
      <alignment horizontal="center" wrapText="1"/>
    </xf>
    <xf numFmtId="0" fontId="7" fillId="18" borderId="0" xfId="0" applyFont="1" applyFill="1" applyAlignment="1">
      <alignment wrapText="1"/>
    </xf>
    <xf numFmtId="0" fontId="0" fillId="0" borderId="0" xfId="0" applyAlignment="1">
      <alignment horizontal="center" wrapText="1"/>
    </xf>
    <xf numFmtId="0" fontId="7" fillId="0" borderId="0" xfId="0" applyFont="1" applyAlignment="1">
      <alignment horizontal="center" wrapText="1"/>
    </xf>
    <xf numFmtId="0" fontId="12" fillId="0" borderId="0" xfId="52" applyAlignment="1" applyProtection="1">
      <alignment horizontal="center" wrapText="1"/>
      <protection/>
    </xf>
    <xf numFmtId="0" fontId="7" fillId="23" borderId="0" xfId="0" applyFont="1" applyFill="1" applyAlignment="1">
      <alignment wrapText="1"/>
    </xf>
    <xf numFmtId="0" fontId="11" fillId="18" borderId="0" xfId="0" applyFont="1" applyFill="1" applyAlignment="1">
      <alignment horizontal="center" wrapText="1"/>
    </xf>
    <xf numFmtId="0" fontId="11" fillId="23" borderId="0" xfId="0" applyFont="1" applyFill="1" applyAlignment="1">
      <alignment horizontal="center" wrapText="1"/>
    </xf>
    <xf numFmtId="0" fontId="0" fillId="0" borderId="27" xfId="0" applyBorder="1" applyAlignment="1">
      <alignment/>
    </xf>
    <xf numFmtId="164" fontId="5" fillId="10" borderId="0" xfId="0" applyNumberFormat="1" applyFont="1" applyFill="1" applyBorder="1" applyAlignment="1">
      <alignment horizontal="right"/>
    </xf>
    <xf numFmtId="0" fontId="8" fillId="19" borderId="19" xfId="0" applyFont="1" applyFill="1" applyBorder="1" applyAlignment="1">
      <alignment horizontal="right"/>
    </xf>
    <xf numFmtId="0" fontId="0" fillId="19" borderId="0" xfId="0" applyFill="1" applyBorder="1" applyAlignment="1">
      <alignment/>
    </xf>
    <xf numFmtId="0" fontId="13" fillId="0" borderId="0" xfId="0" applyFont="1" applyAlignment="1">
      <alignment/>
    </xf>
    <xf numFmtId="0" fontId="13" fillId="10" borderId="25" xfId="0" applyFont="1" applyFill="1" applyBorder="1" applyAlignment="1">
      <alignment vertical="center" wrapText="1"/>
    </xf>
    <xf numFmtId="0" fontId="9" fillId="0" borderId="23" xfId="0" applyFont="1" applyFill="1" applyBorder="1" applyAlignment="1">
      <alignment/>
    </xf>
    <xf numFmtId="0" fontId="5" fillId="0" borderId="21" xfId="0" applyFont="1" applyFill="1" applyBorder="1" applyAlignment="1">
      <alignment/>
    </xf>
    <xf numFmtId="0" fontId="5" fillId="0" borderId="21" xfId="0" applyFont="1" applyBorder="1" applyAlignment="1">
      <alignment/>
    </xf>
    <xf numFmtId="0" fontId="5" fillId="0" borderId="28"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29" xfId="0" applyFont="1" applyBorder="1" applyAlignment="1">
      <alignment/>
    </xf>
    <xf numFmtId="0" fontId="5" fillId="0" borderId="20" xfId="0" applyFont="1" applyBorder="1" applyAlignment="1">
      <alignment/>
    </xf>
    <xf numFmtId="0" fontId="5" fillId="0" borderId="30" xfId="0" applyFont="1" applyBorder="1" applyAlignment="1">
      <alignment/>
    </xf>
    <xf numFmtId="0" fontId="5" fillId="0" borderId="21" xfId="0" applyFont="1" applyBorder="1" applyAlignment="1">
      <alignment horizontal="center"/>
    </xf>
    <xf numFmtId="0" fontId="5" fillId="0" borderId="14" xfId="0" applyFont="1" applyBorder="1" applyAlignment="1">
      <alignment horizontal="center"/>
    </xf>
    <xf numFmtId="0" fontId="5" fillId="0" borderId="28" xfId="0" applyFont="1" applyBorder="1" applyAlignment="1">
      <alignment horizontal="center"/>
    </xf>
    <xf numFmtId="0" fontId="5" fillId="0" borderId="31" xfId="0" applyFont="1" applyBorder="1" applyAlignment="1">
      <alignment horizontal="right"/>
    </xf>
    <xf numFmtId="0" fontId="13" fillId="0" borderId="21" xfId="0" applyFont="1" applyFill="1" applyBorder="1" applyAlignment="1">
      <alignment/>
    </xf>
    <xf numFmtId="0" fontId="5" fillId="0" borderId="32" xfId="0" applyFont="1" applyBorder="1" applyAlignment="1">
      <alignment horizontal="center"/>
    </xf>
    <xf numFmtId="0" fontId="5" fillId="10" borderId="0" xfId="0" applyFont="1" applyFill="1" applyBorder="1" applyAlignment="1">
      <alignment horizontal="center"/>
    </xf>
    <xf numFmtId="0" fontId="5" fillId="10" borderId="33" xfId="0" applyFont="1" applyFill="1" applyBorder="1" applyAlignment="1">
      <alignment horizontal="center"/>
    </xf>
    <xf numFmtId="0" fontId="5" fillId="10" borderId="0" xfId="0" applyFont="1" applyFill="1" applyBorder="1" applyAlignment="1">
      <alignment/>
    </xf>
    <xf numFmtId="0" fontId="5" fillId="0" borderId="20" xfId="0" applyFont="1" applyBorder="1" applyAlignment="1">
      <alignment horizontal="center"/>
    </xf>
    <xf numFmtId="164" fontId="5" fillId="10" borderId="0" xfId="0" applyNumberFormat="1" applyFont="1" applyFill="1" applyBorder="1" applyAlignment="1">
      <alignment horizontal="center"/>
    </xf>
    <xf numFmtId="0" fontId="5" fillId="10" borderId="19" xfId="0" applyFont="1" applyFill="1" applyBorder="1" applyAlignment="1">
      <alignment/>
    </xf>
    <xf numFmtId="0" fontId="14" fillId="0" borderId="14" xfId="0" applyFont="1" applyBorder="1" applyAlignment="1">
      <alignment/>
    </xf>
    <xf numFmtId="0" fontId="14" fillId="0" borderId="14" xfId="0" applyFont="1" applyBorder="1" applyAlignment="1">
      <alignment horizontal="center"/>
    </xf>
    <xf numFmtId="0" fontId="14" fillId="0" borderId="34" xfId="0" applyFont="1" applyBorder="1" applyAlignment="1">
      <alignment horizontal="center"/>
    </xf>
    <xf numFmtId="0" fontId="14" fillId="10" borderId="0" xfId="0" applyFont="1" applyFill="1" applyBorder="1" applyAlignment="1">
      <alignment horizontal="center"/>
    </xf>
    <xf numFmtId="0" fontId="14" fillId="0" borderId="35" xfId="0" applyFont="1" applyBorder="1" applyAlignment="1">
      <alignment horizontal="center"/>
    </xf>
    <xf numFmtId="0" fontId="14" fillId="0" borderId="32" xfId="0" applyFont="1" applyBorder="1" applyAlignment="1">
      <alignment horizontal="center"/>
    </xf>
    <xf numFmtId="9" fontId="14" fillId="0" borderId="32" xfId="0" applyNumberFormat="1" applyFont="1" applyBorder="1" applyAlignment="1">
      <alignment horizontal="center"/>
    </xf>
    <xf numFmtId="0" fontId="14" fillId="0" borderId="0" xfId="0" applyFont="1" applyBorder="1" applyAlignment="1">
      <alignment/>
    </xf>
    <xf numFmtId="2" fontId="14" fillId="0" borderId="22" xfId="0" applyNumberFormat="1" applyFont="1" applyBorder="1" applyAlignment="1">
      <alignment horizontal="left"/>
    </xf>
    <xf numFmtId="0" fontId="14" fillId="0" borderId="36" xfId="0" applyFont="1" applyBorder="1" applyAlignment="1">
      <alignment/>
    </xf>
    <xf numFmtId="9" fontId="14" fillId="0" borderId="14" xfId="0" applyNumberFormat="1" applyFont="1" applyBorder="1" applyAlignment="1">
      <alignment horizontal="center"/>
    </xf>
    <xf numFmtId="0" fontId="14" fillId="0" borderId="30" xfId="0" applyFont="1" applyBorder="1" applyAlignment="1">
      <alignment/>
    </xf>
    <xf numFmtId="2" fontId="14" fillId="0" borderId="30" xfId="0" applyNumberFormat="1" applyFont="1" applyBorder="1" applyAlignment="1">
      <alignment horizontal="center"/>
    </xf>
    <xf numFmtId="0" fontId="14" fillId="0" borderId="29" xfId="0" applyFont="1" applyBorder="1" applyAlignment="1">
      <alignment/>
    </xf>
    <xf numFmtId="0" fontId="14" fillId="0" borderId="14" xfId="0" applyFont="1" applyBorder="1" applyAlignment="1">
      <alignment horizontal="left"/>
    </xf>
    <xf numFmtId="0" fontId="5" fillId="0" borderId="29" xfId="0" applyFont="1" applyBorder="1" applyAlignment="1">
      <alignment horizontal="center"/>
    </xf>
    <xf numFmtId="0" fontId="14" fillId="0" borderId="21" xfId="0" applyFont="1" applyBorder="1" applyAlignment="1">
      <alignment/>
    </xf>
    <xf numFmtId="0" fontId="14" fillId="0" borderId="21" xfId="0" applyFont="1" applyBorder="1" applyAlignment="1">
      <alignment/>
    </xf>
    <xf numFmtId="0" fontId="14" fillId="0" borderId="21" xfId="0" applyFont="1" applyBorder="1" applyAlignment="1">
      <alignment horizontal="center"/>
    </xf>
    <xf numFmtId="0" fontId="14" fillId="0" borderId="21" xfId="0" applyFont="1" applyBorder="1" applyAlignment="1">
      <alignment horizontal="right"/>
    </xf>
    <xf numFmtId="0" fontId="14" fillId="0" borderId="0" xfId="0" applyFont="1" applyAlignment="1">
      <alignment horizontal="left"/>
    </xf>
    <xf numFmtId="0" fontId="14" fillId="0" borderId="0" xfId="0" applyFont="1" applyAlignment="1">
      <alignment/>
    </xf>
    <xf numFmtId="0" fontId="16" fillId="0" borderId="37" xfId="0" applyFont="1" applyBorder="1" applyAlignment="1">
      <alignment wrapText="1"/>
    </xf>
    <xf numFmtId="0" fontId="14" fillId="0" borderId="13" xfId="0" applyFont="1" applyBorder="1" applyAlignment="1">
      <alignment wrapText="1"/>
    </xf>
    <xf numFmtId="0" fontId="16" fillId="0" borderId="13" xfId="0" applyFont="1" applyBorder="1" applyAlignment="1">
      <alignment wrapText="1"/>
    </xf>
    <xf numFmtId="0" fontId="14" fillId="0" borderId="25" xfId="0" applyFont="1" applyBorder="1" applyAlignment="1">
      <alignment wrapText="1"/>
    </xf>
    <xf numFmtId="0" fontId="16" fillId="0" borderId="25" xfId="0" applyFont="1" applyBorder="1" applyAlignment="1">
      <alignment wrapText="1"/>
    </xf>
    <xf numFmtId="0" fontId="14" fillId="10" borderId="25" xfId="0" applyFont="1" applyFill="1" applyBorder="1" applyAlignment="1">
      <alignment vertical="center" wrapText="1"/>
    </xf>
    <xf numFmtId="0" fontId="16" fillId="10" borderId="25" xfId="0" applyFont="1" applyFill="1" applyBorder="1" applyAlignment="1">
      <alignment wrapText="1"/>
    </xf>
    <xf numFmtId="0" fontId="14" fillId="10" borderId="25" xfId="0" applyFont="1" applyFill="1" applyBorder="1" applyAlignment="1">
      <alignment wrapText="1"/>
    </xf>
    <xf numFmtId="0" fontId="14" fillId="10" borderId="25" xfId="0" applyFont="1" applyFill="1" applyBorder="1" applyAlignment="1">
      <alignment horizontal="left" wrapText="1"/>
    </xf>
    <xf numFmtId="0" fontId="0" fillId="19" borderId="26" xfId="0" applyFill="1" applyBorder="1" applyAlignment="1">
      <alignment/>
    </xf>
    <xf numFmtId="0" fontId="0" fillId="0" borderId="33" xfId="0" applyFill="1" applyBorder="1" applyAlignment="1">
      <alignment/>
    </xf>
    <xf numFmtId="0" fontId="13" fillId="0" borderId="20" xfId="0" applyFont="1" applyFill="1" applyBorder="1" applyAlignment="1">
      <alignment/>
    </xf>
    <xf numFmtId="2" fontId="14" fillId="0" borderId="38" xfId="0" applyNumberFormat="1" applyFont="1" applyBorder="1" applyAlignment="1">
      <alignment horizontal="center"/>
    </xf>
    <xf numFmtId="0" fontId="0" fillId="0" borderId="0" xfId="0" applyFill="1" applyBorder="1" applyAlignment="1">
      <alignment/>
    </xf>
    <xf numFmtId="0" fontId="13" fillId="0" borderId="0" xfId="0" applyFont="1" applyFill="1" applyBorder="1" applyAlignment="1">
      <alignment/>
    </xf>
    <xf numFmtId="0" fontId="5" fillId="0" borderId="39" xfId="0" applyFont="1" applyBorder="1" applyAlignment="1">
      <alignment/>
    </xf>
    <xf numFmtId="0" fontId="13" fillId="0" borderId="21" xfId="0" applyFont="1" applyFill="1" applyBorder="1" applyAlignment="1">
      <alignment horizontal="center"/>
    </xf>
    <xf numFmtId="0" fontId="0" fillId="0" borderId="21" xfId="0" applyFill="1" applyBorder="1" applyAlignment="1">
      <alignment/>
    </xf>
    <xf numFmtId="0" fontId="13" fillId="0" borderId="21" xfId="0" applyFont="1" applyBorder="1" applyAlignment="1">
      <alignment horizontal="center"/>
    </xf>
    <xf numFmtId="0" fontId="14" fillId="0" borderId="21" xfId="0" applyFont="1" applyBorder="1" applyAlignment="1">
      <alignment horizontal="left"/>
    </xf>
    <xf numFmtId="0" fontId="5" fillId="0" borderId="30" xfId="0" applyFont="1" applyBorder="1" applyAlignment="1">
      <alignment horizontal="left"/>
    </xf>
    <xf numFmtId="0" fontId="5" fillId="0" borderId="21" xfId="0" applyFont="1" applyBorder="1" applyAlignment="1">
      <alignment horizontal="left"/>
    </xf>
    <xf numFmtId="0" fontId="17" fillId="0" borderId="0" xfId="0" applyFont="1" applyAlignment="1">
      <alignment/>
    </xf>
    <xf numFmtId="0" fontId="17" fillId="0" borderId="0" xfId="0" applyFont="1" applyAlignment="1">
      <alignment horizontal="left" indent="5"/>
    </xf>
    <xf numFmtId="0" fontId="18" fillId="0" borderId="0" xfId="0" applyFont="1" applyAlignment="1">
      <alignment horizontal="left" indent="10"/>
    </xf>
    <xf numFmtId="0" fontId="20" fillId="0" borderId="0" xfId="0" applyFont="1" applyAlignment="1">
      <alignment horizontal="left" indent="13"/>
    </xf>
    <xf numFmtId="0" fontId="17" fillId="0" borderId="0" xfId="0" applyFont="1" applyAlignment="1">
      <alignment horizontal="left" indent="8"/>
    </xf>
    <xf numFmtId="0" fontId="0" fillId="10" borderId="0" xfId="0" applyFill="1" applyAlignment="1">
      <alignment horizontal="center"/>
    </xf>
    <xf numFmtId="6" fontId="0" fillId="10" borderId="0" xfId="0" applyNumberFormat="1" applyFill="1" applyAlignment="1">
      <alignment horizontal="center"/>
    </xf>
    <xf numFmtId="0" fontId="13" fillId="0" borderId="0" xfId="0" applyFont="1" applyAlignment="1">
      <alignment horizontal="center"/>
    </xf>
    <xf numFmtId="0" fontId="0" fillId="0" borderId="0" xfId="0" applyFont="1" applyAlignment="1">
      <alignment/>
    </xf>
    <xf numFmtId="0" fontId="4" fillId="19" borderId="0" xfId="0" applyFont="1" applyFill="1" applyAlignment="1">
      <alignment/>
    </xf>
    <xf numFmtId="0" fontId="3" fillId="0" borderId="0" xfId="0" applyFont="1" applyAlignment="1">
      <alignment/>
    </xf>
    <xf numFmtId="0" fontId="21" fillId="0" borderId="0" xfId="0" applyFont="1" applyAlignment="1">
      <alignment horizontal="center"/>
    </xf>
    <xf numFmtId="0" fontId="21" fillId="0" borderId="40" xfId="0" applyFont="1" applyBorder="1" applyAlignment="1">
      <alignment horizontal="center"/>
    </xf>
    <xf numFmtId="0" fontId="5" fillId="0" borderId="40" xfId="0" applyFont="1" applyBorder="1" applyAlignment="1">
      <alignment horizontal="center"/>
    </xf>
    <xf numFmtId="0" fontId="5" fillId="0" borderId="0" xfId="0" applyFont="1" applyAlignment="1">
      <alignment horizontal="center"/>
    </xf>
    <xf numFmtId="0" fontId="0" fillId="0" borderId="21" xfId="0" applyNumberFormat="1" applyBorder="1" applyAlignment="1" quotePrefix="1">
      <alignment horizontal="center"/>
    </xf>
    <xf numFmtId="0" fontId="0" fillId="0" borderId="21" xfId="0" applyBorder="1" applyAlignment="1">
      <alignment horizontal="center"/>
    </xf>
    <xf numFmtId="16" fontId="0" fillId="0" borderId="21" xfId="0" applyNumberFormat="1" applyBorder="1" applyAlignment="1" quotePrefix="1">
      <alignment horizontal="center"/>
    </xf>
    <xf numFmtId="0" fontId="0" fillId="0" borderId="20" xfId="0" applyBorder="1" applyAlignment="1">
      <alignment horizontal="right"/>
    </xf>
    <xf numFmtId="9" fontId="0" fillId="0" borderId="32" xfId="0" applyNumberFormat="1" applyBorder="1" applyAlignment="1">
      <alignment horizontal="center"/>
    </xf>
    <xf numFmtId="9" fontId="0" fillId="0" borderId="20" xfId="0" applyNumberFormat="1" applyBorder="1" applyAlignment="1">
      <alignment horizontal="center"/>
    </xf>
    <xf numFmtId="0" fontId="0" fillId="0" borderId="20"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28" xfId="0" applyBorder="1" applyAlignment="1">
      <alignment horizontal="center"/>
    </xf>
    <xf numFmtId="0" fontId="0" fillId="0" borderId="0" xfId="0" applyFont="1" applyAlignment="1">
      <alignment horizontal="right"/>
    </xf>
    <xf numFmtId="0" fontId="22" fillId="0" borderId="0" xfId="0" applyFont="1" applyAlignment="1">
      <alignment/>
    </xf>
    <xf numFmtId="0" fontId="0" fillId="0" borderId="0" xfId="0" applyAlignment="1">
      <alignment horizontal="right"/>
    </xf>
    <xf numFmtId="0" fontId="0" fillId="3" borderId="14" xfId="0" applyFill="1" applyBorder="1" applyAlignment="1">
      <alignment horizontal="center"/>
    </xf>
    <xf numFmtId="0" fontId="0" fillId="0" borderId="0" xfId="0" applyFill="1" applyBorder="1" applyAlignment="1">
      <alignment horizontal="center"/>
    </xf>
    <xf numFmtId="0" fontId="5" fillId="0" borderId="39" xfId="0" applyFont="1" applyFill="1" applyBorder="1" applyAlignment="1">
      <alignment horizontal="left"/>
    </xf>
    <xf numFmtId="0" fontId="0" fillId="0" borderId="28" xfId="0" applyBorder="1" applyAlignment="1">
      <alignment/>
    </xf>
    <xf numFmtId="0" fontId="0" fillId="0" borderId="0" xfId="0" applyBorder="1" applyAlignment="1">
      <alignment horizontal="left"/>
    </xf>
    <xf numFmtId="0" fontId="0" fillId="0" borderId="20" xfId="0" applyBorder="1" applyAlignment="1">
      <alignment horizontal="left"/>
    </xf>
    <xf numFmtId="165" fontId="0" fillId="0" borderId="0" xfId="0" applyNumberFormat="1" applyBorder="1" applyAlignment="1">
      <alignment/>
    </xf>
    <xf numFmtId="165" fontId="0" fillId="0" borderId="20" xfId="0" applyNumberFormat="1" applyBorder="1" applyAlignment="1">
      <alignment/>
    </xf>
    <xf numFmtId="165" fontId="0" fillId="0" borderId="0" xfId="0" applyNumberFormat="1" applyBorder="1" applyAlignment="1">
      <alignment horizontal="center"/>
    </xf>
    <xf numFmtId="165" fontId="0" fillId="0" borderId="0" xfId="0" applyNumberFormat="1" applyFont="1" applyBorder="1" applyAlignment="1">
      <alignment horizontal="center"/>
    </xf>
    <xf numFmtId="0" fontId="0" fillId="0" borderId="22" xfId="0" applyFill="1" applyBorder="1" applyAlignment="1">
      <alignment horizontal="left"/>
    </xf>
    <xf numFmtId="0" fontId="0" fillId="0" borderId="41" xfId="0" applyBorder="1" applyAlignment="1">
      <alignment/>
    </xf>
    <xf numFmtId="0" fontId="0" fillId="0" borderId="40" xfId="0" applyBorder="1" applyAlignment="1">
      <alignment/>
    </xf>
    <xf numFmtId="0" fontId="0" fillId="0" borderId="34" xfId="0" applyBorder="1" applyAlignment="1">
      <alignment/>
    </xf>
    <xf numFmtId="165" fontId="0" fillId="0" borderId="40" xfId="0" applyNumberFormat="1" applyFont="1" applyBorder="1" applyAlignment="1">
      <alignment horizontal="center"/>
    </xf>
    <xf numFmtId="165" fontId="0" fillId="0" borderId="40" xfId="0" applyNumberFormat="1" applyBorder="1" applyAlignment="1">
      <alignment/>
    </xf>
    <xf numFmtId="165" fontId="0" fillId="0" borderId="32" xfId="0" applyNumberFormat="1" applyBorder="1" applyAlignment="1">
      <alignment/>
    </xf>
    <xf numFmtId="165" fontId="0" fillId="0" borderId="22" xfId="0" applyNumberFormat="1" applyBorder="1" applyAlignment="1">
      <alignment/>
    </xf>
    <xf numFmtId="0" fontId="0" fillId="0" borderId="42" xfId="0" applyBorder="1" applyAlignment="1">
      <alignment/>
    </xf>
    <xf numFmtId="0" fontId="0" fillId="0" borderId="43" xfId="0" applyBorder="1" applyAlignment="1">
      <alignment/>
    </xf>
    <xf numFmtId="165" fontId="0" fillId="0" borderId="22" xfId="0" applyNumberFormat="1" applyFont="1" applyBorder="1" applyAlignment="1">
      <alignment horizontal="center"/>
    </xf>
    <xf numFmtId="0" fontId="5" fillId="0" borderId="26" xfId="0" applyFont="1" applyBorder="1" applyAlignment="1">
      <alignment horizontal="center"/>
    </xf>
    <xf numFmtId="0" fontId="5" fillId="0" borderId="30" xfId="0" applyFont="1" applyBorder="1" applyAlignment="1">
      <alignment horizontal="center"/>
    </xf>
    <xf numFmtId="0" fontId="0" fillId="0" borderId="14" xfId="0" applyBorder="1" applyAlignment="1">
      <alignment/>
    </xf>
    <xf numFmtId="0" fontId="14" fillId="0" borderId="44" xfId="0" applyFont="1" applyBorder="1" applyAlignment="1">
      <alignment/>
    </xf>
    <xf numFmtId="0" fontId="13" fillId="0" borderId="28" xfId="0" applyFont="1" applyFill="1" applyBorder="1" applyAlignment="1">
      <alignment/>
    </xf>
    <xf numFmtId="0" fontId="13" fillId="0" borderId="21" xfId="0" applyFont="1" applyBorder="1" applyAlignment="1">
      <alignment/>
    </xf>
    <xf numFmtId="0" fontId="0" fillId="0" borderId="44" xfId="0" applyBorder="1" applyAlignment="1">
      <alignment/>
    </xf>
    <xf numFmtId="0" fontId="0" fillId="0" borderId="45" xfId="0" applyBorder="1" applyAlignment="1">
      <alignment/>
    </xf>
    <xf numFmtId="0" fontId="0" fillId="10" borderId="26" xfId="0" applyFill="1" applyBorder="1" applyAlignment="1">
      <alignment/>
    </xf>
    <xf numFmtId="164" fontId="14" fillId="0" borderId="46" xfId="0" applyNumberFormat="1" applyFont="1" applyBorder="1" applyAlignment="1">
      <alignment horizontal="right"/>
    </xf>
    <xf numFmtId="164" fontId="14" fillId="10" borderId="46" xfId="0" applyNumberFormat="1" applyFont="1" applyFill="1" applyBorder="1" applyAlignment="1">
      <alignment horizontal="right"/>
    </xf>
    <xf numFmtId="0" fontId="5" fillId="0" borderId="21" xfId="0" applyFont="1" applyBorder="1" applyAlignment="1">
      <alignment horizontal="right"/>
    </xf>
    <xf numFmtId="0" fontId="5" fillId="0" borderId="0" xfId="0" applyFont="1" applyBorder="1" applyAlignment="1">
      <alignment horizontal="center"/>
    </xf>
    <xf numFmtId="0" fontId="14" fillId="0" borderId="29" xfId="0" applyFont="1" applyBorder="1" applyAlignment="1">
      <alignment horizontal="center"/>
    </xf>
    <xf numFmtId="0" fontId="14" fillId="0" borderId="0" xfId="0" applyFont="1" applyBorder="1" applyAlignment="1">
      <alignment horizontal="center"/>
    </xf>
    <xf numFmtId="0" fontId="0" fillId="0" borderId="25" xfId="0" applyBorder="1" applyAlignment="1">
      <alignment/>
    </xf>
    <xf numFmtId="0" fontId="14" fillId="0" borderId="44" xfId="0" applyFont="1" applyBorder="1" applyAlignment="1">
      <alignment horizontal="center"/>
    </xf>
    <xf numFmtId="0" fontId="14" fillId="0" borderId="47" xfId="0" applyFont="1" applyBorder="1" applyAlignment="1">
      <alignment/>
    </xf>
    <xf numFmtId="164" fontId="14" fillId="0" borderId="26" xfId="0" applyNumberFormat="1" applyFont="1" applyBorder="1" applyAlignment="1">
      <alignment horizontal="right"/>
    </xf>
    <xf numFmtId="0" fontId="14" fillId="0" borderId="47" xfId="0" applyFont="1" applyBorder="1" applyAlignment="1">
      <alignment horizontal="center"/>
    </xf>
    <xf numFmtId="164" fontId="14" fillId="0" borderId="48" xfId="0" applyNumberFormat="1" applyFont="1" applyBorder="1" applyAlignment="1">
      <alignment horizontal="center"/>
    </xf>
    <xf numFmtId="164" fontId="14" fillId="0" borderId="29" xfId="0" applyNumberFormat="1" applyFont="1" applyBorder="1" applyAlignment="1">
      <alignment horizontal="center"/>
    </xf>
    <xf numFmtId="0" fontId="14" fillId="0" borderId="30" xfId="0" applyFont="1" applyBorder="1" applyAlignment="1">
      <alignment horizontal="center"/>
    </xf>
    <xf numFmtId="164" fontId="14" fillId="0" borderId="49" xfId="0" applyNumberFormat="1" applyFont="1" applyBorder="1" applyAlignment="1">
      <alignment horizontal="center"/>
    </xf>
    <xf numFmtId="0" fontId="0" fillId="0" borderId="33" xfId="0" applyBorder="1" applyAlignment="1">
      <alignment/>
    </xf>
    <xf numFmtId="0" fontId="0" fillId="10" borderId="0" xfId="0" applyFill="1" applyBorder="1" applyAlignment="1">
      <alignment/>
    </xf>
    <xf numFmtId="0" fontId="0" fillId="19" borderId="50" xfId="0" applyFill="1" applyBorder="1" applyAlignment="1">
      <alignment/>
    </xf>
    <xf numFmtId="0" fontId="0" fillId="0" borderId="30" xfId="0" applyBorder="1" applyAlignment="1">
      <alignment/>
    </xf>
    <xf numFmtId="164" fontId="14" fillId="0" borderId="51" xfId="0" applyNumberFormat="1" applyFont="1" applyBorder="1" applyAlignment="1">
      <alignment horizontal="right"/>
    </xf>
    <xf numFmtId="164" fontId="14" fillId="0" borderId="52" xfId="0" applyNumberFormat="1" applyFont="1" applyBorder="1" applyAlignment="1">
      <alignment horizontal="right"/>
    </xf>
    <xf numFmtId="0" fontId="16" fillId="0" borderId="53" xfId="0" applyFont="1" applyBorder="1" applyAlignment="1">
      <alignment/>
    </xf>
    <xf numFmtId="164" fontId="14" fillId="3" borderId="46" xfId="0" applyNumberFormat="1" applyFont="1" applyFill="1" applyBorder="1" applyAlignment="1">
      <alignment horizontal="right"/>
    </xf>
    <xf numFmtId="0" fontId="14" fillId="3" borderId="51" xfId="0" applyFont="1" applyFill="1" applyBorder="1" applyAlignment="1">
      <alignment horizontal="center"/>
    </xf>
    <xf numFmtId="164" fontId="14" fillId="0" borderId="14" xfId="0" applyNumberFormat="1" applyFont="1" applyBorder="1" applyAlignment="1">
      <alignment horizontal="center"/>
    </xf>
    <xf numFmtId="0" fontId="14" fillId="0" borderId="28" xfId="0" applyFont="1" applyBorder="1" applyAlignment="1">
      <alignment horizontal="center"/>
    </xf>
    <xf numFmtId="164" fontId="5" fillId="0" borderId="35" xfId="0" applyNumberFormat="1" applyFont="1" applyBorder="1" applyAlignment="1">
      <alignment horizontal="center"/>
    </xf>
    <xf numFmtId="0" fontId="14" fillId="0" borderId="20" xfId="0" applyFont="1" applyBorder="1" applyAlignment="1">
      <alignment horizontal="right"/>
    </xf>
    <xf numFmtId="164" fontId="5" fillId="0" borderId="48" xfId="0" applyNumberFormat="1" applyFont="1" applyBorder="1" applyAlignment="1">
      <alignment horizontal="center"/>
    </xf>
    <xf numFmtId="164" fontId="14" fillId="0" borderId="21" xfId="0" applyNumberFormat="1" applyFont="1" applyBorder="1" applyAlignment="1">
      <alignment horizontal="right"/>
    </xf>
    <xf numFmtId="164" fontId="14" fillId="10" borderId="0" xfId="0" applyNumberFormat="1" applyFont="1" applyFill="1" applyBorder="1" applyAlignment="1">
      <alignment horizontal="right"/>
    </xf>
    <xf numFmtId="0" fontId="14" fillId="0" borderId="43" xfId="0" applyFont="1" applyBorder="1" applyAlignment="1">
      <alignment horizontal="center"/>
    </xf>
    <xf numFmtId="0" fontId="14" fillId="0" borderId="39" xfId="0" applyFont="1" applyBorder="1" applyAlignment="1">
      <alignment/>
    </xf>
    <xf numFmtId="164" fontId="14" fillId="0" borderId="39" xfId="0" applyNumberFormat="1" applyFont="1" applyBorder="1" applyAlignment="1">
      <alignment horizontal="center"/>
    </xf>
    <xf numFmtId="0" fontId="14" fillId="0" borderId="29" xfId="0" applyFont="1" applyFill="1" applyBorder="1" applyAlignment="1">
      <alignment/>
    </xf>
    <xf numFmtId="164" fontId="14" fillId="0" borderId="21" xfId="0" applyNumberFormat="1" applyFont="1" applyFill="1" applyBorder="1" applyAlignment="1">
      <alignment horizontal="right"/>
    </xf>
    <xf numFmtId="0" fontId="16" fillId="10" borderId="25" xfId="0" applyFont="1" applyFill="1" applyBorder="1" applyAlignment="1">
      <alignment/>
    </xf>
    <xf numFmtId="0" fontId="14" fillId="10" borderId="25" xfId="0" applyFont="1" applyFill="1" applyBorder="1" applyAlignment="1">
      <alignment wrapText="1"/>
    </xf>
    <xf numFmtId="0" fontId="14" fillId="10" borderId="25" xfId="0" applyFont="1" applyFill="1" applyBorder="1" applyAlignment="1">
      <alignment/>
    </xf>
    <xf numFmtId="9" fontId="14" fillId="10" borderId="0" xfId="0" applyNumberFormat="1" applyFont="1" applyFill="1" applyBorder="1" applyAlignment="1">
      <alignment horizontal="center"/>
    </xf>
    <xf numFmtId="0" fontId="16" fillId="10" borderId="0" xfId="0" applyFont="1" applyFill="1" applyBorder="1" applyAlignment="1">
      <alignment horizontal="center"/>
    </xf>
    <xf numFmtId="0" fontId="0" fillId="10" borderId="0" xfId="0" applyFill="1" applyAlignment="1">
      <alignment/>
    </xf>
    <xf numFmtId="0" fontId="0" fillId="10" borderId="25" xfId="0" applyFill="1" applyBorder="1" applyAlignment="1">
      <alignment/>
    </xf>
    <xf numFmtId="0" fontId="14" fillId="10" borderId="47" xfId="0" applyFont="1" applyFill="1" applyBorder="1" applyAlignment="1">
      <alignment/>
    </xf>
    <xf numFmtId="0" fontId="14" fillId="10" borderId="47" xfId="0" applyFont="1" applyFill="1" applyBorder="1" applyAlignment="1">
      <alignment horizontal="center"/>
    </xf>
    <xf numFmtId="0" fontId="14" fillId="3" borderId="20" xfId="0" applyFont="1" applyFill="1" applyBorder="1" applyAlignment="1">
      <alignment horizontal="right"/>
    </xf>
    <xf numFmtId="0" fontId="14" fillId="3" borderId="21" xfId="0" applyFont="1" applyFill="1" applyBorder="1" applyAlignment="1">
      <alignment horizontal="right"/>
    </xf>
    <xf numFmtId="164" fontId="16" fillId="3" borderId="20" xfId="0" applyNumberFormat="1" applyFont="1" applyFill="1" applyBorder="1" applyAlignment="1">
      <alignment horizontal="right"/>
    </xf>
    <xf numFmtId="0" fontId="16" fillId="10" borderId="25" xfId="0" applyFont="1" applyFill="1" applyBorder="1" applyAlignment="1">
      <alignment/>
    </xf>
    <xf numFmtId="0" fontId="13" fillId="10" borderId="0" xfId="0" applyFont="1" applyFill="1" applyBorder="1" applyAlignment="1">
      <alignment/>
    </xf>
    <xf numFmtId="0" fontId="13" fillId="10" borderId="19" xfId="0" applyFont="1" applyFill="1" applyBorder="1" applyAlignment="1">
      <alignment/>
    </xf>
    <xf numFmtId="0" fontId="0" fillId="10" borderId="19" xfId="0" applyFill="1" applyBorder="1" applyAlignment="1">
      <alignment/>
    </xf>
    <xf numFmtId="0" fontId="13" fillId="10" borderId="25" xfId="0" applyFont="1" applyFill="1" applyBorder="1" applyAlignment="1">
      <alignment/>
    </xf>
    <xf numFmtId="0" fontId="0" fillId="10" borderId="50" xfId="0" applyFill="1" applyBorder="1" applyAlignment="1">
      <alignment/>
    </xf>
    <xf numFmtId="0" fontId="0" fillId="10" borderId="54" xfId="0" applyFill="1" applyBorder="1" applyAlignment="1">
      <alignment/>
    </xf>
    <xf numFmtId="0" fontId="14" fillId="10" borderId="55" xfId="0" applyFont="1" applyFill="1" applyBorder="1" applyAlignment="1">
      <alignment horizontal="right"/>
    </xf>
    <xf numFmtId="0" fontId="14" fillId="10" borderId="56" xfId="0" applyFont="1" applyFill="1" applyBorder="1" applyAlignment="1">
      <alignment/>
    </xf>
    <xf numFmtId="0" fontId="5" fillId="10" borderId="22" xfId="0" applyFont="1" applyFill="1" applyBorder="1" applyAlignment="1">
      <alignment horizontal="center"/>
    </xf>
    <xf numFmtId="0" fontId="14" fillId="23" borderId="32" xfId="0" applyFont="1" applyFill="1" applyBorder="1" applyAlignment="1">
      <alignment/>
    </xf>
    <xf numFmtId="0" fontId="14" fillId="23" borderId="14" xfId="0" applyFont="1" applyFill="1" applyBorder="1" applyAlignment="1">
      <alignment horizontal="center"/>
    </xf>
    <xf numFmtId="164" fontId="14" fillId="5" borderId="46" xfId="0" applyNumberFormat="1" applyFont="1" applyFill="1" applyBorder="1" applyAlignment="1">
      <alignment horizontal="right"/>
    </xf>
    <xf numFmtId="0" fontId="14" fillId="5" borderId="47" xfId="0" applyFont="1" applyFill="1" applyBorder="1" applyAlignment="1">
      <alignment horizontal="center"/>
    </xf>
    <xf numFmtId="0" fontId="14" fillId="5" borderId="20" xfId="0" applyFont="1" applyFill="1" applyBorder="1" applyAlignment="1">
      <alignment horizontal="right"/>
    </xf>
    <xf numFmtId="0" fontId="14" fillId="5" borderId="20" xfId="0" applyNumberFormat="1" applyFont="1" applyFill="1" applyBorder="1" applyAlignment="1">
      <alignment horizontal="right"/>
    </xf>
    <xf numFmtId="164" fontId="16" fillId="5" borderId="20" xfId="0" applyNumberFormat="1" applyFont="1" applyFill="1" applyBorder="1" applyAlignment="1">
      <alignment horizontal="right"/>
    </xf>
    <xf numFmtId="0" fontId="31" fillId="4" borderId="46" xfId="0" applyFont="1" applyFill="1" applyBorder="1" applyAlignment="1">
      <alignment horizontal="right"/>
    </xf>
    <xf numFmtId="0" fontId="32" fillId="4" borderId="47" xfId="0" applyFont="1" applyFill="1" applyBorder="1" applyAlignment="1">
      <alignment/>
    </xf>
    <xf numFmtId="0" fontId="33" fillId="0" borderId="42" xfId="0" applyFont="1" applyBorder="1" applyAlignment="1">
      <alignment/>
    </xf>
    <xf numFmtId="0" fontId="33" fillId="0" borderId="22" xfId="0" applyFont="1" applyBorder="1" applyAlignment="1">
      <alignment/>
    </xf>
    <xf numFmtId="0" fontId="14" fillId="0" borderId="35" xfId="0" applyFont="1" applyBorder="1" applyAlignment="1">
      <alignment/>
    </xf>
    <xf numFmtId="0" fontId="34" fillId="19" borderId="0" xfId="0" applyFont="1" applyFill="1" applyAlignment="1">
      <alignment horizontal="right"/>
    </xf>
    <xf numFmtId="0" fontId="5" fillId="0" borderId="25" xfId="0" applyFont="1" applyBorder="1" applyAlignment="1">
      <alignment horizontal="right"/>
    </xf>
    <xf numFmtId="0" fontId="5" fillId="0" borderId="57" xfId="0" applyFont="1" applyBorder="1" applyAlignment="1">
      <alignment horizontal="right"/>
    </xf>
    <xf numFmtId="0" fontId="5" fillId="0" borderId="53" xfId="0" applyFont="1" applyBorder="1" applyAlignment="1">
      <alignment horizontal="right"/>
    </xf>
    <xf numFmtId="0" fontId="5" fillId="0" borderId="13" xfId="0" applyFont="1" applyBorder="1" applyAlignment="1">
      <alignment horizontal="right"/>
    </xf>
    <xf numFmtId="0" fontId="14" fillId="0" borderId="33" xfId="0" applyFont="1" applyBorder="1" applyAlignment="1">
      <alignment/>
    </xf>
    <xf numFmtId="0" fontId="14" fillId="0" borderId="58" xfId="0" applyFont="1" applyBorder="1" applyAlignment="1">
      <alignment/>
    </xf>
    <xf numFmtId="0" fontId="14" fillId="0" borderId="20" xfId="0" applyFont="1" applyBorder="1" applyAlignment="1">
      <alignment/>
    </xf>
    <xf numFmtId="0" fontId="14" fillId="0" borderId="48" xfId="0" applyFont="1" applyBorder="1" applyAlignment="1">
      <alignment/>
    </xf>
    <xf numFmtId="0" fontId="14" fillId="0" borderId="31" xfId="0" applyFont="1" applyBorder="1" applyAlignment="1">
      <alignment wrapText="1"/>
    </xf>
    <xf numFmtId="0" fontId="14" fillId="23" borderId="34" xfId="0" applyFont="1" applyFill="1" applyBorder="1" applyAlignment="1">
      <alignment horizontal="center"/>
    </xf>
    <xf numFmtId="9" fontId="14" fillId="0" borderId="34" xfId="0" applyNumberFormat="1" applyFont="1" applyBorder="1" applyAlignment="1">
      <alignment horizontal="center"/>
    </xf>
    <xf numFmtId="0" fontId="14" fillId="0" borderId="43" xfId="0" applyFont="1" applyBorder="1" applyAlignment="1">
      <alignment/>
    </xf>
    <xf numFmtId="2" fontId="14" fillId="0" borderId="59" xfId="0" applyNumberFormat="1" applyFont="1" applyBorder="1" applyAlignment="1">
      <alignment horizontal="center"/>
    </xf>
    <xf numFmtId="0" fontId="14" fillId="0" borderId="39" xfId="0" applyFont="1" applyBorder="1" applyAlignment="1">
      <alignment horizontal="center"/>
    </xf>
    <xf numFmtId="164" fontId="14" fillId="0" borderId="60" xfId="0" applyNumberFormat="1" applyFont="1" applyBorder="1" applyAlignment="1">
      <alignment horizontal="center"/>
    </xf>
    <xf numFmtId="0" fontId="14" fillId="23" borderId="61" xfId="0" applyFont="1" applyFill="1" applyBorder="1" applyAlignment="1">
      <alignment horizontal="center"/>
    </xf>
    <xf numFmtId="0" fontId="14" fillId="20" borderId="62" xfId="0" applyFont="1" applyFill="1" applyBorder="1" applyAlignment="1">
      <alignment wrapText="1"/>
    </xf>
    <xf numFmtId="0" fontId="14" fillId="20" borderId="61" xfId="0" applyFont="1" applyFill="1" applyBorder="1" applyAlignment="1">
      <alignment horizontal="center"/>
    </xf>
    <xf numFmtId="9" fontId="14" fillId="20" borderId="61" xfId="0" applyNumberFormat="1" applyFont="1" applyFill="1" applyBorder="1" applyAlignment="1">
      <alignment horizontal="center"/>
    </xf>
    <xf numFmtId="0" fontId="14" fillId="20" borderId="63" xfId="0" applyFont="1" applyFill="1" applyBorder="1" applyAlignment="1">
      <alignment/>
    </xf>
    <xf numFmtId="2" fontId="14" fillId="20" borderId="63" xfId="0" applyNumberFormat="1" applyFont="1" applyFill="1" applyBorder="1" applyAlignment="1">
      <alignment horizontal="center"/>
    </xf>
    <xf numFmtId="0" fontId="14" fillId="20" borderId="64" xfId="0" applyFont="1" applyFill="1" applyBorder="1" applyAlignment="1">
      <alignment horizontal="center"/>
    </xf>
    <xf numFmtId="0" fontId="0" fillId="20" borderId="61" xfId="0" applyFill="1" applyBorder="1" applyAlignment="1">
      <alignment/>
    </xf>
    <xf numFmtId="164" fontId="14" fillId="20" borderId="65" xfId="0" applyNumberFormat="1" applyFont="1" applyFill="1" applyBorder="1" applyAlignment="1">
      <alignment horizontal="center"/>
    </xf>
    <xf numFmtId="0" fontId="14" fillId="20" borderId="66" xfId="0" applyFont="1" applyFill="1" applyBorder="1" applyAlignment="1">
      <alignment horizontal="center"/>
    </xf>
    <xf numFmtId="0" fontId="0" fillId="20" borderId="67" xfId="0" applyFill="1" applyBorder="1" applyAlignment="1">
      <alignment/>
    </xf>
    <xf numFmtId="0" fontId="14" fillId="20" borderId="13" xfId="0" applyFont="1" applyFill="1" applyBorder="1" applyAlignment="1">
      <alignment/>
    </xf>
    <xf numFmtId="0" fontId="14" fillId="20" borderId="14" xfId="0" applyFont="1" applyFill="1" applyBorder="1" applyAlignment="1">
      <alignment horizontal="center"/>
    </xf>
    <xf numFmtId="9" fontId="14" fillId="20" borderId="14" xfId="0" applyNumberFormat="1" applyFont="1" applyFill="1" applyBorder="1" applyAlignment="1">
      <alignment horizontal="center"/>
    </xf>
    <xf numFmtId="0" fontId="14" fillId="20" borderId="30" xfId="0" applyFont="1" applyFill="1" applyBorder="1" applyAlignment="1">
      <alignment/>
    </xf>
    <xf numFmtId="2" fontId="14" fillId="20" borderId="30" xfId="0" applyNumberFormat="1" applyFont="1" applyFill="1" applyBorder="1" applyAlignment="1">
      <alignment horizontal="center"/>
    </xf>
    <xf numFmtId="0" fontId="14" fillId="20" borderId="68" xfId="0" applyFont="1" applyFill="1" applyBorder="1" applyAlignment="1">
      <alignment horizontal="center"/>
    </xf>
    <xf numFmtId="0" fontId="0" fillId="20" borderId="14" xfId="0" applyFill="1" applyBorder="1" applyAlignment="1">
      <alignment/>
    </xf>
    <xf numFmtId="164" fontId="14" fillId="20" borderId="49" xfId="0" applyNumberFormat="1" applyFont="1" applyFill="1" applyBorder="1" applyAlignment="1">
      <alignment horizontal="center"/>
    </xf>
    <xf numFmtId="0" fontId="14" fillId="20" borderId="69" xfId="0" applyFont="1" applyFill="1" applyBorder="1" applyAlignment="1">
      <alignment horizontal="center"/>
    </xf>
    <xf numFmtId="0" fontId="0" fillId="20" borderId="44" xfId="0" applyFill="1" applyBorder="1" applyAlignment="1">
      <alignment/>
    </xf>
    <xf numFmtId="0" fontId="14" fillId="20" borderId="14" xfId="0" applyFont="1" applyFill="1" applyBorder="1" applyAlignment="1">
      <alignment/>
    </xf>
    <xf numFmtId="164" fontId="14" fillId="20" borderId="38" xfId="0" applyNumberFormat="1" applyFont="1" applyFill="1" applyBorder="1" applyAlignment="1">
      <alignment horizontal="center"/>
    </xf>
    <xf numFmtId="0" fontId="14" fillId="20" borderId="21" xfId="0" applyFont="1" applyFill="1" applyBorder="1" applyAlignment="1">
      <alignment horizontal="center"/>
    </xf>
    <xf numFmtId="0" fontId="0" fillId="20" borderId="45" xfId="0" applyFill="1" applyBorder="1" applyAlignment="1">
      <alignment/>
    </xf>
    <xf numFmtId="0" fontId="35" fillId="0" borderId="0" xfId="0" applyFont="1" applyAlignment="1">
      <alignment horizontal="center"/>
    </xf>
    <xf numFmtId="0" fontId="14" fillId="0" borderId="13" xfId="0" applyFont="1" applyBorder="1" applyAlignment="1">
      <alignment vertical="center" wrapText="1"/>
    </xf>
    <xf numFmtId="0" fontId="14" fillId="0" borderId="14" xfId="0" applyFont="1" applyBorder="1" applyAlignment="1">
      <alignment horizontal="center" vertical="center"/>
    </xf>
    <xf numFmtId="0" fontId="14" fillId="23" borderId="14" xfId="0" applyFont="1" applyFill="1" applyBorder="1" applyAlignment="1">
      <alignment horizontal="center" vertical="center"/>
    </xf>
    <xf numFmtId="9" fontId="14" fillId="0" borderId="14" xfId="0" applyNumberFormat="1" applyFont="1" applyBorder="1" applyAlignment="1">
      <alignment horizontal="center" vertical="center"/>
    </xf>
    <xf numFmtId="0" fontId="14" fillId="0" borderId="30" xfId="0" applyFont="1" applyBorder="1" applyAlignment="1">
      <alignment vertical="center"/>
    </xf>
    <xf numFmtId="2" fontId="14" fillId="0" borderId="38" xfId="0" applyNumberFormat="1" applyFont="1" applyBorder="1" applyAlignment="1">
      <alignment horizontal="center" vertical="center"/>
    </xf>
    <xf numFmtId="0" fontId="14" fillId="0" borderId="29" xfId="0" applyFont="1" applyBorder="1" applyAlignment="1">
      <alignment horizontal="center" vertical="center"/>
    </xf>
    <xf numFmtId="0" fontId="0" fillId="0" borderId="14" xfId="0" applyBorder="1" applyAlignment="1">
      <alignment vertical="center"/>
    </xf>
    <xf numFmtId="164" fontId="14" fillId="0" borderId="49" xfId="0" applyNumberFormat="1" applyFont="1" applyBorder="1" applyAlignment="1">
      <alignment horizontal="center" vertical="center"/>
    </xf>
    <xf numFmtId="0" fontId="14" fillId="0" borderId="21" xfId="0" applyFont="1" applyBorder="1" applyAlignment="1">
      <alignment horizontal="center" vertical="center"/>
    </xf>
    <xf numFmtId="0" fontId="0" fillId="0" borderId="44" xfId="0" applyBorder="1" applyAlignment="1">
      <alignment vertical="center"/>
    </xf>
    <xf numFmtId="0" fontId="14" fillId="0" borderId="69" xfId="0" applyFont="1" applyBorder="1" applyAlignment="1">
      <alignment horizontal="center"/>
    </xf>
    <xf numFmtId="0" fontId="14" fillId="0" borderId="69" xfId="0" applyFont="1" applyBorder="1" applyAlignment="1">
      <alignment/>
    </xf>
    <xf numFmtId="0" fontId="14" fillId="0" borderId="70" xfId="0" applyFont="1" applyBorder="1" applyAlignment="1">
      <alignment/>
    </xf>
    <xf numFmtId="0" fontId="14" fillId="23" borderId="30" xfId="0" applyFont="1" applyFill="1" applyBorder="1" applyAlignment="1">
      <alignment horizontal="center"/>
    </xf>
    <xf numFmtId="0" fontId="5" fillId="23" borderId="0" xfId="0" applyFont="1" applyFill="1" applyAlignment="1">
      <alignment/>
    </xf>
    <xf numFmtId="0" fontId="0" fillId="23" borderId="0" xfId="0" applyFill="1" applyAlignment="1">
      <alignment/>
    </xf>
    <xf numFmtId="0" fontId="5" fillId="0" borderId="30" xfId="0" applyFont="1" applyFill="1" applyBorder="1" applyAlignment="1">
      <alignment/>
    </xf>
    <xf numFmtId="0" fontId="5" fillId="0" borderId="43" xfId="0" applyFont="1" applyBorder="1" applyAlignment="1">
      <alignment/>
    </xf>
    <xf numFmtId="164" fontId="14" fillId="10" borderId="0" xfId="0" applyNumberFormat="1" applyFont="1" applyFill="1" applyBorder="1" applyAlignment="1">
      <alignment horizontal="center"/>
    </xf>
    <xf numFmtId="0" fontId="36" fillId="0" borderId="20" xfId="0" applyFont="1" applyBorder="1" applyAlignment="1">
      <alignment/>
    </xf>
    <xf numFmtId="0" fontId="14" fillId="0" borderId="20" xfId="0" applyFont="1" applyBorder="1" applyAlignment="1">
      <alignment horizontal="center"/>
    </xf>
    <xf numFmtId="0" fontId="36" fillId="0" borderId="20" xfId="0" applyFont="1" applyBorder="1" applyAlignment="1">
      <alignment horizontal="right"/>
    </xf>
    <xf numFmtId="0" fontId="37" fillId="10" borderId="19" xfId="0" applyFont="1" applyFill="1" applyBorder="1" applyAlignment="1">
      <alignment/>
    </xf>
    <xf numFmtId="0" fontId="5" fillId="0" borderId="0" xfId="0" applyFont="1" applyAlignment="1">
      <alignment/>
    </xf>
    <xf numFmtId="164" fontId="14" fillId="15" borderId="46" xfId="0" applyNumberFormat="1" applyFont="1" applyFill="1" applyBorder="1" applyAlignment="1">
      <alignment horizontal="right"/>
    </xf>
    <xf numFmtId="0" fontId="14" fillId="0" borderId="21" xfId="0" applyFont="1" applyFill="1" applyBorder="1" applyAlignment="1">
      <alignment/>
    </xf>
    <xf numFmtId="0" fontId="31" fillId="0" borderId="21" xfId="0" applyFont="1" applyBorder="1" applyAlignment="1">
      <alignment/>
    </xf>
    <xf numFmtId="0" fontId="40" fillId="0" borderId="21" xfId="0" applyFont="1" applyBorder="1" applyAlignment="1">
      <alignment/>
    </xf>
    <xf numFmtId="0" fontId="41" fillId="0" borderId="21" xfId="0" applyFont="1" applyBorder="1" applyAlignment="1">
      <alignment horizontal="right"/>
    </xf>
    <xf numFmtId="0" fontId="0" fillId="19" borderId="24" xfId="0" applyFill="1" applyBorder="1" applyAlignment="1">
      <alignment/>
    </xf>
    <xf numFmtId="0" fontId="0" fillId="19" borderId="23" xfId="0" applyFill="1" applyBorder="1" applyAlignment="1">
      <alignment/>
    </xf>
    <xf numFmtId="0" fontId="9" fillId="19" borderId="23" xfId="0" applyFont="1" applyFill="1" applyBorder="1" applyAlignment="1">
      <alignment/>
    </xf>
    <xf numFmtId="0" fontId="0" fillId="19" borderId="20" xfId="0" applyFill="1" applyBorder="1" applyAlignment="1">
      <alignment/>
    </xf>
    <xf numFmtId="0" fontId="5" fillId="19" borderId="33" xfId="0" applyFont="1" applyFill="1" applyBorder="1" applyAlignment="1">
      <alignment/>
    </xf>
    <xf numFmtId="0" fontId="0" fillId="19" borderId="33" xfId="0" applyFill="1" applyBorder="1" applyAlignment="1">
      <alignment/>
    </xf>
    <xf numFmtId="0" fontId="34" fillId="0" borderId="0" xfId="0" applyFont="1" applyFill="1" applyAlignment="1">
      <alignment horizontal="right"/>
    </xf>
    <xf numFmtId="0" fontId="0" fillId="0" borderId="26" xfId="0" applyFill="1" applyBorder="1" applyAlignment="1">
      <alignment/>
    </xf>
    <xf numFmtId="0" fontId="8" fillId="0" borderId="19" xfId="0" applyFont="1" applyFill="1" applyBorder="1" applyAlignment="1">
      <alignment horizontal="right"/>
    </xf>
    <xf numFmtId="0" fontId="0" fillId="0" borderId="19" xfId="0" applyFill="1" applyBorder="1" applyAlignment="1">
      <alignment/>
    </xf>
    <xf numFmtId="0" fontId="0" fillId="0" borderId="50" xfId="0" applyFill="1" applyBorder="1" applyAlignment="1">
      <alignment/>
    </xf>
    <xf numFmtId="0" fontId="5" fillId="0" borderId="0" xfId="0" applyFont="1" applyFill="1" applyBorder="1" applyAlignment="1">
      <alignment/>
    </xf>
    <xf numFmtId="0" fontId="42" fillId="0" borderId="0" xfId="0" applyFont="1" applyFill="1" applyAlignment="1">
      <alignment/>
    </xf>
    <xf numFmtId="0" fontId="4" fillId="0" borderId="0" xfId="0" applyFont="1" applyFill="1" applyAlignment="1">
      <alignment/>
    </xf>
    <xf numFmtId="0" fontId="42" fillId="0" borderId="19" xfId="0" applyFont="1" applyFill="1" applyBorder="1" applyAlignment="1">
      <alignment/>
    </xf>
    <xf numFmtId="0" fontId="4" fillId="0" borderId="19" xfId="0" applyFont="1" applyFill="1" applyBorder="1" applyAlignment="1">
      <alignment/>
    </xf>
    <xf numFmtId="0" fontId="5" fillId="0" borderId="0" xfId="0" applyFont="1" applyFill="1" applyAlignment="1">
      <alignment/>
    </xf>
    <xf numFmtId="0" fontId="5" fillId="0" borderId="28" xfId="0" applyFont="1" applyBorder="1" applyAlignment="1">
      <alignment horizontal="left"/>
    </xf>
    <xf numFmtId="0" fontId="41" fillId="0" borderId="0" xfId="0" applyFont="1" applyAlignment="1">
      <alignment horizontal="left"/>
    </xf>
    <xf numFmtId="0" fontId="41" fillId="0" borderId="21" xfId="0" applyFont="1" applyBorder="1" applyAlignment="1">
      <alignment/>
    </xf>
    <xf numFmtId="0" fontId="40" fillId="0" borderId="21" xfId="0" applyFont="1" applyBorder="1" applyAlignment="1">
      <alignment horizontal="right"/>
    </xf>
    <xf numFmtId="0" fontId="40" fillId="0" borderId="29" xfId="0" applyFont="1" applyBorder="1" applyAlignment="1">
      <alignment horizontal="center"/>
    </xf>
    <xf numFmtId="0" fontId="40" fillId="0" borderId="21" xfId="0" applyFont="1" applyBorder="1" applyAlignment="1">
      <alignment/>
    </xf>
    <xf numFmtId="0" fontId="41" fillId="20" borderId="13" xfId="0" applyFont="1" applyFill="1" applyBorder="1" applyAlignment="1">
      <alignment/>
    </xf>
    <xf numFmtId="0" fontId="41" fillId="20" borderId="62" xfId="0" applyFont="1" applyFill="1" applyBorder="1" applyAlignment="1">
      <alignment wrapText="1"/>
    </xf>
    <xf numFmtId="0" fontId="41" fillId="0" borderId="25" xfId="0" applyFont="1" applyBorder="1" applyAlignment="1">
      <alignment wrapText="1"/>
    </xf>
    <xf numFmtId="164" fontId="14" fillId="23" borderId="49" xfId="0" applyNumberFormat="1" applyFont="1" applyFill="1" applyBorder="1" applyAlignment="1">
      <alignment horizontal="center"/>
    </xf>
    <xf numFmtId="164" fontId="14" fillId="23" borderId="49" xfId="0" applyNumberFormat="1" applyFont="1" applyFill="1" applyBorder="1" applyAlignment="1">
      <alignment horizontal="center" vertical="center"/>
    </xf>
    <xf numFmtId="164" fontId="14" fillId="23" borderId="60" xfId="0" applyNumberFormat="1" applyFont="1" applyFill="1" applyBorder="1" applyAlignment="1">
      <alignment horizontal="center"/>
    </xf>
    <xf numFmtId="164" fontId="14" fillId="23" borderId="65" xfId="0" applyNumberFormat="1" applyFont="1" applyFill="1" applyBorder="1" applyAlignment="1">
      <alignment horizontal="center"/>
    </xf>
    <xf numFmtId="164" fontId="14" fillId="23" borderId="38" xfId="0" applyNumberFormat="1" applyFont="1" applyFill="1" applyBorder="1" applyAlignment="1">
      <alignment horizontal="center"/>
    </xf>
    <xf numFmtId="0" fontId="14" fillId="4" borderId="47" xfId="0" applyFont="1" applyFill="1" applyBorder="1" applyAlignment="1">
      <alignment horizontal="center"/>
    </xf>
    <xf numFmtId="164" fontId="32" fillId="4" borderId="46" xfId="0" applyNumberFormat="1" applyFont="1" applyFill="1" applyBorder="1" applyAlignment="1">
      <alignment horizontal="right"/>
    </xf>
    <xf numFmtId="2" fontId="14" fillId="23" borderId="38" xfId="0" applyNumberFormat="1" applyFont="1" applyFill="1" applyBorder="1" applyAlignment="1">
      <alignment horizontal="center"/>
    </xf>
    <xf numFmtId="2" fontId="14" fillId="23" borderId="38" xfId="0" applyNumberFormat="1" applyFont="1" applyFill="1" applyBorder="1" applyAlignment="1">
      <alignment horizontal="center" vertical="center"/>
    </xf>
    <xf numFmtId="0" fontId="41" fillId="10" borderId="47" xfId="0" applyFont="1" applyFill="1" applyBorder="1" applyAlignment="1">
      <alignment horizontal="center"/>
    </xf>
    <xf numFmtId="164" fontId="41" fillId="10" borderId="46" xfId="0" applyNumberFormat="1" applyFont="1" applyFill="1" applyBorder="1" applyAlignment="1">
      <alignment horizontal="right"/>
    </xf>
    <xf numFmtId="0" fontId="45" fillId="10" borderId="19" xfId="0" applyFont="1" applyFill="1" applyBorder="1" applyAlignment="1">
      <alignment/>
    </xf>
    <xf numFmtId="164" fontId="47" fillId="10" borderId="0" xfId="0" applyNumberFormat="1" applyFont="1" applyFill="1" applyBorder="1" applyAlignment="1">
      <alignment horizontal="center"/>
    </xf>
    <xf numFmtId="164" fontId="48" fillId="10" borderId="46" xfId="0" applyNumberFormat="1" applyFont="1" applyFill="1" applyBorder="1" applyAlignment="1">
      <alignment horizontal="right"/>
    </xf>
    <xf numFmtId="1" fontId="14" fillId="0" borderId="46" xfId="0" applyNumberFormat="1" applyFont="1" applyBorder="1" applyAlignment="1">
      <alignment horizontal="right"/>
    </xf>
    <xf numFmtId="0" fontId="7" fillId="18" borderId="0" xfId="0" applyFont="1" applyFill="1" applyAlignment="1">
      <alignment wrapText="1"/>
    </xf>
    <xf numFmtId="166" fontId="5" fillId="0" borderId="30" xfId="0" applyNumberFormat="1" applyFont="1" applyBorder="1" applyAlignment="1">
      <alignment horizontal="left" vertical="center"/>
    </xf>
    <xf numFmtId="0" fontId="0" fillId="0" borderId="21" xfId="0" applyBorder="1" applyAlignment="1">
      <alignment/>
    </xf>
    <xf numFmtId="164" fontId="5" fillId="10" borderId="0" xfId="0" applyNumberFormat="1" applyFont="1" applyFill="1" applyBorder="1" applyAlignment="1">
      <alignment horizontal="center"/>
    </xf>
    <xf numFmtId="0" fontId="5" fillId="0" borderId="0" xfId="0" applyFont="1" applyAlignment="1">
      <alignment/>
    </xf>
    <xf numFmtId="0" fontId="5"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31</xdr:row>
      <xdr:rowOff>38100</xdr:rowOff>
    </xdr:from>
    <xdr:to>
      <xdr:col>1</xdr:col>
      <xdr:colOff>1724025</xdr:colOff>
      <xdr:row>34</xdr:row>
      <xdr:rowOff>95250</xdr:rowOff>
    </xdr:to>
    <xdr:sp>
      <xdr:nvSpPr>
        <xdr:cNvPr id="1" name="TextBox 1"/>
        <xdr:cNvSpPr txBox="1">
          <a:spLocks noChangeArrowheads="1"/>
        </xdr:cNvSpPr>
      </xdr:nvSpPr>
      <xdr:spPr>
        <a:xfrm>
          <a:off x="914400" y="4419600"/>
          <a:ext cx="876300" cy="485775"/>
        </a:xfrm>
        <a:prstGeom prst="rect">
          <a:avLst/>
        </a:prstGeom>
        <a:solidFill>
          <a:srgbClr val="B7DEE8">
            <a:alpha val="85000"/>
          </a:srgbClr>
        </a:solidFill>
        <a:ln w="9525" cmpd="sng">
          <a:solidFill>
            <a:srgbClr val="BCBCBC"/>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Use forPartial
</a:t>
          </a:r>
          <a:r>
            <a:rPr lang="en-US" cap="none" sz="800" b="0" i="0" u="none" baseline="0">
              <a:solidFill>
                <a:srgbClr val="000000"/>
              </a:solidFill>
              <a:latin typeface="Calibri"/>
              <a:ea typeface="Calibri"/>
              <a:cs typeface="Calibri"/>
            </a:rPr>
            <a:t>         Building</a:t>
          </a:r>
        </a:p>
      </xdr:txBody>
    </xdr:sp>
    <xdr:clientData/>
  </xdr:twoCellAnchor>
  <xdr:oneCellAnchor>
    <xdr:from>
      <xdr:col>1</xdr:col>
      <xdr:colOff>857250</xdr:colOff>
      <xdr:row>29</xdr:row>
      <xdr:rowOff>76200</xdr:rowOff>
    </xdr:from>
    <xdr:ext cx="85725" cy="1009650"/>
    <xdr:sp>
      <xdr:nvSpPr>
        <xdr:cNvPr id="2" name="TextBox 2"/>
        <xdr:cNvSpPr txBox="1">
          <a:spLocks noChangeArrowheads="1"/>
        </xdr:cNvSpPr>
      </xdr:nvSpPr>
      <xdr:spPr>
        <a:xfrm>
          <a:off x="923925" y="4171950"/>
          <a:ext cx="85725" cy="1009650"/>
        </a:xfrm>
        <a:prstGeom prst="rect">
          <a:avLst/>
        </a:prstGeom>
        <a:noFill/>
        <a:ln w="0" cmpd="sng">
          <a:noFill/>
        </a:ln>
      </xdr:spPr>
      <xdr:txBody>
        <a:bodyPr vertOverflow="clip" wrap="square" lIns="0" tIns="0" rIns="0" bIns="365760" anchor="ctr">
          <a:spAutoFit/>
        </a:bodyPr>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31</xdr:row>
      <xdr:rowOff>38100</xdr:rowOff>
    </xdr:from>
    <xdr:to>
      <xdr:col>1</xdr:col>
      <xdr:colOff>1724025</xdr:colOff>
      <xdr:row>34</xdr:row>
      <xdr:rowOff>95250</xdr:rowOff>
    </xdr:to>
    <xdr:sp>
      <xdr:nvSpPr>
        <xdr:cNvPr id="1" name="TextBox 1"/>
        <xdr:cNvSpPr txBox="1">
          <a:spLocks noChangeArrowheads="1"/>
        </xdr:cNvSpPr>
      </xdr:nvSpPr>
      <xdr:spPr>
        <a:xfrm>
          <a:off x="914400" y="4391025"/>
          <a:ext cx="876300" cy="485775"/>
        </a:xfrm>
        <a:prstGeom prst="rect">
          <a:avLst/>
        </a:prstGeom>
        <a:solidFill>
          <a:srgbClr val="B7DEE8">
            <a:alpha val="85000"/>
          </a:srgbClr>
        </a:solidFill>
        <a:ln w="9525" cmpd="sng">
          <a:solidFill>
            <a:srgbClr val="BCBCBC"/>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Use forPartial
</a:t>
          </a:r>
          <a:r>
            <a:rPr lang="en-US" cap="none" sz="800" b="0" i="0" u="none" baseline="0">
              <a:solidFill>
                <a:srgbClr val="000000"/>
              </a:solidFill>
              <a:latin typeface="Calibri"/>
              <a:ea typeface="Calibri"/>
              <a:cs typeface="Calibri"/>
            </a:rPr>
            <a:t>         Building</a:t>
          </a:r>
        </a:p>
      </xdr:txBody>
    </xdr:sp>
    <xdr:clientData/>
  </xdr:twoCellAnchor>
  <xdr:oneCellAnchor>
    <xdr:from>
      <xdr:col>1</xdr:col>
      <xdr:colOff>857250</xdr:colOff>
      <xdr:row>29</xdr:row>
      <xdr:rowOff>76200</xdr:rowOff>
    </xdr:from>
    <xdr:ext cx="85725" cy="1009650"/>
    <xdr:sp>
      <xdr:nvSpPr>
        <xdr:cNvPr id="2" name="TextBox 2"/>
        <xdr:cNvSpPr txBox="1">
          <a:spLocks noChangeArrowheads="1"/>
        </xdr:cNvSpPr>
      </xdr:nvSpPr>
      <xdr:spPr>
        <a:xfrm>
          <a:off x="923925" y="4143375"/>
          <a:ext cx="85725" cy="1009650"/>
        </a:xfrm>
        <a:prstGeom prst="rect">
          <a:avLst/>
        </a:prstGeom>
        <a:noFill/>
        <a:ln w="0" cmpd="sng">
          <a:noFill/>
        </a:ln>
      </xdr:spPr>
      <xdr:txBody>
        <a:bodyPr vertOverflow="clip" wrap="square" lIns="0" tIns="0" rIns="0" bIns="365760" anchor="ctr">
          <a:spAutoFit/>
        </a:bodyPr>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4</xdr:row>
      <xdr:rowOff>0</xdr:rowOff>
    </xdr:from>
    <xdr:to>
      <xdr:col>3</xdr:col>
      <xdr:colOff>923925</xdr:colOff>
      <xdr:row>7</xdr:row>
      <xdr:rowOff>76200</xdr:rowOff>
    </xdr:to>
    <xdr:pic>
      <xdr:nvPicPr>
        <xdr:cNvPr id="1" name="Picture 1" descr="aq820.jpg"/>
        <xdr:cNvPicPr preferRelativeResize="1">
          <a:picLocks noChangeAspect="1"/>
        </xdr:cNvPicPr>
      </xdr:nvPicPr>
      <xdr:blipFill>
        <a:blip r:embed="rId1"/>
        <a:stretch>
          <a:fillRect/>
        </a:stretch>
      </xdr:blipFill>
      <xdr:spPr>
        <a:xfrm>
          <a:off x="2486025" y="847725"/>
          <a:ext cx="895350" cy="619125"/>
        </a:xfrm>
        <a:prstGeom prst="rect">
          <a:avLst/>
        </a:prstGeom>
        <a:noFill/>
        <a:ln w="9525" cmpd="sng">
          <a:noFill/>
        </a:ln>
      </xdr:spPr>
    </xdr:pic>
    <xdr:clientData/>
  </xdr:twoCellAnchor>
  <xdr:twoCellAnchor editAs="oneCell">
    <xdr:from>
      <xdr:col>7</xdr:col>
      <xdr:colOff>47625</xdr:colOff>
      <xdr:row>4</xdr:row>
      <xdr:rowOff>9525</xdr:rowOff>
    </xdr:from>
    <xdr:to>
      <xdr:col>7</xdr:col>
      <xdr:colOff>971550</xdr:colOff>
      <xdr:row>7</xdr:row>
      <xdr:rowOff>76200</xdr:rowOff>
    </xdr:to>
    <xdr:pic>
      <xdr:nvPicPr>
        <xdr:cNvPr id="2" name="Picture 2" descr="bs20kw.jpg"/>
        <xdr:cNvPicPr preferRelativeResize="1">
          <a:picLocks noChangeAspect="1"/>
        </xdr:cNvPicPr>
      </xdr:nvPicPr>
      <xdr:blipFill>
        <a:blip r:embed="rId2"/>
        <a:stretch>
          <a:fillRect/>
        </a:stretch>
      </xdr:blipFill>
      <xdr:spPr>
        <a:xfrm>
          <a:off x="6553200" y="857250"/>
          <a:ext cx="923925" cy="609600"/>
        </a:xfrm>
        <a:prstGeom prst="rect">
          <a:avLst/>
        </a:prstGeom>
        <a:noFill/>
        <a:ln w="9525" cmpd="sng">
          <a:noFill/>
        </a:ln>
      </xdr:spPr>
    </xdr:pic>
    <xdr:clientData/>
  </xdr:twoCellAnchor>
  <xdr:twoCellAnchor editAs="oneCell">
    <xdr:from>
      <xdr:col>4</xdr:col>
      <xdr:colOff>47625</xdr:colOff>
      <xdr:row>4</xdr:row>
      <xdr:rowOff>9525</xdr:rowOff>
    </xdr:from>
    <xdr:to>
      <xdr:col>4</xdr:col>
      <xdr:colOff>981075</xdr:colOff>
      <xdr:row>7</xdr:row>
      <xdr:rowOff>76200</xdr:rowOff>
    </xdr:to>
    <xdr:pic>
      <xdr:nvPicPr>
        <xdr:cNvPr id="3" name="Picture 3" descr="aq820.jpg"/>
        <xdr:cNvPicPr preferRelativeResize="1">
          <a:picLocks noChangeAspect="1"/>
        </xdr:cNvPicPr>
      </xdr:nvPicPr>
      <xdr:blipFill>
        <a:blip r:embed="rId1"/>
        <a:stretch>
          <a:fillRect/>
        </a:stretch>
      </xdr:blipFill>
      <xdr:spPr>
        <a:xfrm>
          <a:off x="3467100" y="857250"/>
          <a:ext cx="933450" cy="609600"/>
        </a:xfrm>
        <a:prstGeom prst="rect">
          <a:avLst/>
        </a:prstGeom>
        <a:noFill/>
        <a:ln w="9525" cmpd="sng">
          <a:noFill/>
        </a:ln>
      </xdr:spPr>
    </xdr:pic>
    <xdr:clientData/>
  </xdr:twoCellAnchor>
  <xdr:twoCellAnchor editAs="oneCell">
    <xdr:from>
      <xdr:col>2</xdr:col>
      <xdr:colOff>247650</xdr:colOff>
      <xdr:row>4</xdr:row>
      <xdr:rowOff>38100</xdr:rowOff>
    </xdr:from>
    <xdr:to>
      <xdr:col>2</xdr:col>
      <xdr:colOff>752475</xdr:colOff>
      <xdr:row>7</xdr:row>
      <xdr:rowOff>57150</xdr:rowOff>
    </xdr:to>
    <xdr:pic>
      <xdr:nvPicPr>
        <xdr:cNvPr id="4" name="Picture 4" descr="7kW.jpg"/>
        <xdr:cNvPicPr preferRelativeResize="1">
          <a:picLocks noChangeAspect="1"/>
        </xdr:cNvPicPr>
      </xdr:nvPicPr>
      <xdr:blipFill>
        <a:blip r:embed="rId3"/>
        <a:stretch>
          <a:fillRect/>
        </a:stretch>
      </xdr:blipFill>
      <xdr:spPr>
        <a:xfrm>
          <a:off x="1685925" y="885825"/>
          <a:ext cx="504825" cy="561975"/>
        </a:xfrm>
        <a:prstGeom prst="rect">
          <a:avLst/>
        </a:prstGeom>
        <a:noFill/>
        <a:ln w="9525" cmpd="sng">
          <a:noFill/>
        </a:ln>
      </xdr:spPr>
    </xdr:pic>
    <xdr:clientData/>
  </xdr:twoCellAnchor>
  <xdr:twoCellAnchor editAs="oneCell">
    <xdr:from>
      <xdr:col>5</xdr:col>
      <xdr:colOff>57150</xdr:colOff>
      <xdr:row>4</xdr:row>
      <xdr:rowOff>9525</xdr:rowOff>
    </xdr:from>
    <xdr:to>
      <xdr:col>5</xdr:col>
      <xdr:colOff>971550</xdr:colOff>
      <xdr:row>7</xdr:row>
      <xdr:rowOff>76200</xdr:rowOff>
    </xdr:to>
    <xdr:pic>
      <xdr:nvPicPr>
        <xdr:cNvPr id="5" name="Picture 5" descr="aq820.jpg"/>
        <xdr:cNvPicPr preferRelativeResize="1">
          <a:picLocks noChangeAspect="1"/>
        </xdr:cNvPicPr>
      </xdr:nvPicPr>
      <xdr:blipFill>
        <a:blip r:embed="rId1"/>
        <a:stretch>
          <a:fillRect/>
        </a:stretch>
      </xdr:blipFill>
      <xdr:spPr>
        <a:xfrm>
          <a:off x="4505325" y="857250"/>
          <a:ext cx="914400" cy="609600"/>
        </a:xfrm>
        <a:prstGeom prst="rect">
          <a:avLst/>
        </a:prstGeom>
        <a:noFill/>
        <a:ln w="9525" cmpd="sng">
          <a:noFill/>
        </a:ln>
      </xdr:spPr>
    </xdr:pic>
    <xdr:clientData/>
  </xdr:twoCellAnchor>
  <xdr:twoCellAnchor editAs="oneCell">
    <xdr:from>
      <xdr:col>6</xdr:col>
      <xdr:colOff>57150</xdr:colOff>
      <xdr:row>4</xdr:row>
      <xdr:rowOff>0</xdr:rowOff>
    </xdr:from>
    <xdr:to>
      <xdr:col>6</xdr:col>
      <xdr:colOff>981075</xdr:colOff>
      <xdr:row>7</xdr:row>
      <xdr:rowOff>76200</xdr:rowOff>
    </xdr:to>
    <xdr:pic>
      <xdr:nvPicPr>
        <xdr:cNvPr id="6" name="Picture 6" descr="aq820.jpg"/>
        <xdr:cNvPicPr preferRelativeResize="1">
          <a:picLocks noChangeAspect="1"/>
        </xdr:cNvPicPr>
      </xdr:nvPicPr>
      <xdr:blipFill>
        <a:blip r:embed="rId1"/>
        <a:stretch>
          <a:fillRect/>
        </a:stretch>
      </xdr:blipFill>
      <xdr:spPr>
        <a:xfrm>
          <a:off x="5534025" y="847725"/>
          <a:ext cx="9239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ak.com/library/glossary#3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38"/>
  <sheetViews>
    <sheetView zoomScalePageLayoutView="0" workbookViewId="0" topLeftCell="A13">
      <selection activeCell="B2" sqref="B2:D38"/>
    </sheetView>
  </sheetViews>
  <sheetFormatPr defaultColWidth="9.33203125" defaultRowHeight="12.75"/>
  <cols>
    <col min="2" max="2" width="28.5" style="0" customWidth="1"/>
    <col min="3" max="3" width="26" style="0" customWidth="1"/>
    <col min="4" max="4" width="36.16015625" style="0" customWidth="1"/>
  </cols>
  <sheetData>
    <row r="2" spans="2:4" ht="12.75">
      <c r="B2" s="33" t="s">
        <v>79</v>
      </c>
      <c r="C2" s="33" t="s">
        <v>79</v>
      </c>
      <c r="D2" s="33" t="s">
        <v>79</v>
      </c>
    </row>
    <row r="3" spans="2:4" ht="18.75" customHeight="1">
      <c r="B3" s="353" t="s">
        <v>80</v>
      </c>
      <c r="C3" s="353" t="s">
        <v>81</v>
      </c>
      <c r="D3" s="36" t="s">
        <v>82</v>
      </c>
    </row>
    <row r="4" spans="2:4" ht="12.75">
      <c r="B4" s="353"/>
      <c r="C4" s="353"/>
      <c r="D4" s="35"/>
    </row>
    <row r="5" spans="2:4" ht="15" customHeight="1">
      <c r="B5" s="353"/>
      <c r="C5" s="353"/>
      <c r="D5" s="37" t="s">
        <v>83</v>
      </c>
    </row>
    <row r="6" spans="2:4" ht="7.5" customHeight="1">
      <c r="B6" s="353"/>
      <c r="C6" s="353"/>
      <c r="D6" s="35"/>
    </row>
    <row r="7" spans="2:4" ht="12.75">
      <c r="B7" s="353"/>
      <c r="C7" s="353"/>
      <c r="D7" s="41"/>
    </row>
    <row r="8" spans="2:4" ht="18.75" customHeight="1">
      <c r="B8" s="38" t="s">
        <v>84</v>
      </c>
      <c r="C8" s="38" t="s">
        <v>85</v>
      </c>
      <c r="D8" s="35"/>
    </row>
    <row r="9" spans="2:4" ht="18.75" customHeight="1">
      <c r="B9" s="34" t="s">
        <v>86</v>
      </c>
      <c r="C9" s="34" t="s">
        <v>87</v>
      </c>
      <c r="D9" s="36" t="s">
        <v>88</v>
      </c>
    </row>
    <row r="10" spans="2:4" ht="18.75" customHeight="1">
      <c r="B10" s="38" t="s">
        <v>89</v>
      </c>
      <c r="C10" s="38" t="s">
        <v>90</v>
      </c>
      <c r="D10" s="36" t="s">
        <v>91</v>
      </c>
    </row>
    <row r="11" spans="2:4" ht="18.75" customHeight="1">
      <c r="B11" s="34" t="s">
        <v>92</v>
      </c>
      <c r="C11" s="34" t="s">
        <v>93</v>
      </c>
      <c r="D11" s="36" t="s">
        <v>94</v>
      </c>
    </row>
    <row r="12" spans="2:4" ht="18.75" customHeight="1">
      <c r="B12" s="38" t="s">
        <v>95</v>
      </c>
      <c r="C12" s="38" t="s">
        <v>96</v>
      </c>
      <c r="D12" s="36" t="s">
        <v>97</v>
      </c>
    </row>
    <row r="13" spans="2:4" ht="18.75" customHeight="1">
      <c r="B13" s="34" t="s">
        <v>98</v>
      </c>
      <c r="C13" s="34" t="s">
        <v>99</v>
      </c>
      <c r="D13" s="34" t="s">
        <v>100</v>
      </c>
    </row>
    <row r="14" spans="2:4" ht="18.75" customHeight="1">
      <c r="B14" s="38" t="s">
        <v>101</v>
      </c>
      <c r="C14" s="38" t="s">
        <v>102</v>
      </c>
      <c r="D14" s="38" t="s">
        <v>103</v>
      </c>
    </row>
    <row r="15" spans="2:4" ht="18.75" customHeight="1">
      <c r="B15" s="34" t="s">
        <v>104</v>
      </c>
      <c r="C15" s="39" t="s">
        <v>105</v>
      </c>
      <c r="D15" s="34" t="s">
        <v>106</v>
      </c>
    </row>
    <row r="16" spans="2:4" ht="18.75" customHeight="1">
      <c r="B16" s="38" t="s">
        <v>107</v>
      </c>
      <c r="C16" s="40" t="s">
        <v>108</v>
      </c>
      <c r="D16" s="38" t="s">
        <v>109</v>
      </c>
    </row>
    <row r="17" spans="2:4" ht="18.75" customHeight="1">
      <c r="B17" s="34" t="s">
        <v>110</v>
      </c>
      <c r="C17" s="39" t="s">
        <v>111</v>
      </c>
      <c r="D17" s="34" t="s">
        <v>112</v>
      </c>
    </row>
    <row r="18" spans="2:4" ht="18.75" customHeight="1">
      <c r="B18" s="38" t="s">
        <v>113</v>
      </c>
      <c r="C18" s="38" t="s">
        <v>114</v>
      </c>
      <c r="D18" s="38" t="s">
        <v>115</v>
      </c>
    </row>
    <row r="19" spans="2:4" ht="18.75" customHeight="1">
      <c r="B19" s="39" t="s">
        <v>116</v>
      </c>
      <c r="C19" s="34" t="s">
        <v>117</v>
      </c>
      <c r="D19" s="34" t="s">
        <v>118</v>
      </c>
    </row>
    <row r="20" spans="2:4" ht="18.75" customHeight="1">
      <c r="B20" s="40" t="s">
        <v>119</v>
      </c>
      <c r="C20" s="38" t="s">
        <v>120</v>
      </c>
      <c r="D20" s="38" t="s">
        <v>121</v>
      </c>
    </row>
    <row r="21" spans="2:4" ht="18.75" customHeight="1">
      <c r="B21" s="34" t="s">
        <v>122</v>
      </c>
      <c r="C21" s="34" t="s">
        <v>123</v>
      </c>
      <c r="D21" s="34" t="s">
        <v>124</v>
      </c>
    </row>
    <row r="22" spans="2:4" ht="18.75" customHeight="1">
      <c r="B22" s="40" t="s">
        <v>125</v>
      </c>
      <c r="C22" s="38" t="s">
        <v>126</v>
      </c>
      <c r="D22" s="38" t="s">
        <v>127</v>
      </c>
    </row>
    <row r="23" spans="2:4" ht="18.75" customHeight="1">
      <c r="B23" s="39" t="s">
        <v>128</v>
      </c>
      <c r="C23" s="34" t="s">
        <v>129</v>
      </c>
      <c r="D23" s="34" t="s">
        <v>130</v>
      </c>
    </row>
    <row r="24" spans="2:4" ht="18.75" customHeight="1">
      <c r="B24" s="38" t="s">
        <v>131</v>
      </c>
      <c r="C24" s="38" t="s">
        <v>132</v>
      </c>
      <c r="D24" s="38" t="s">
        <v>133</v>
      </c>
    </row>
    <row r="25" spans="2:4" ht="18.75" customHeight="1">
      <c r="B25" s="34" t="s">
        <v>134</v>
      </c>
      <c r="C25" s="34" t="s">
        <v>135</v>
      </c>
      <c r="D25" s="39" t="s">
        <v>136</v>
      </c>
    </row>
    <row r="26" spans="2:4" ht="18.75" customHeight="1">
      <c r="B26" s="38" t="s">
        <v>137</v>
      </c>
      <c r="C26" s="38" t="s">
        <v>138</v>
      </c>
      <c r="D26" s="40" t="s">
        <v>139</v>
      </c>
    </row>
    <row r="27" spans="2:4" ht="18.75" customHeight="1">
      <c r="B27" s="39" t="s">
        <v>140</v>
      </c>
      <c r="C27" s="34" t="s">
        <v>141</v>
      </c>
      <c r="D27" s="34" t="s">
        <v>142</v>
      </c>
    </row>
    <row r="28" spans="2:4" ht="18.75" customHeight="1">
      <c r="B28" s="40" t="s">
        <v>143</v>
      </c>
      <c r="C28" s="38" t="s">
        <v>144</v>
      </c>
      <c r="D28" s="40" t="s">
        <v>145</v>
      </c>
    </row>
    <row r="29" spans="2:4" ht="18.75" customHeight="1">
      <c r="B29" s="34" t="s">
        <v>146</v>
      </c>
      <c r="C29" s="34" t="s">
        <v>147</v>
      </c>
      <c r="D29" s="39" t="s">
        <v>148</v>
      </c>
    </row>
    <row r="30" spans="2:4" ht="18.75" customHeight="1">
      <c r="B30" s="40" t="s">
        <v>149</v>
      </c>
      <c r="C30" s="38" t="s">
        <v>150</v>
      </c>
      <c r="D30" s="38" t="s">
        <v>151</v>
      </c>
    </row>
    <row r="31" spans="2:4" ht="18.75" customHeight="1">
      <c r="B31" s="39" t="s">
        <v>152</v>
      </c>
      <c r="C31" s="39" t="s">
        <v>153</v>
      </c>
      <c r="D31" s="39" t="s">
        <v>154</v>
      </c>
    </row>
    <row r="32" spans="2:4" ht="18.75" customHeight="1">
      <c r="B32" s="40" t="s">
        <v>155</v>
      </c>
      <c r="C32" s="40" t="s">
        <v>156</v>
      </c>
      <c r="D32" s="38" t="s">
        <v>157</v>
      </c>
    </row>
    <row r="33" spans="2:4" ht="18.75" customHeight="1">
      <c r="B33" s="39" t="s">
        <v>158</v>
      </c>
      <c r="C33" s="34" t="s">
        <v>159</v>
      </c>
      <c r="D33" s="39" t="s">
        <v>160</v>
      </c>
    </row>
    <row r="34" spans="2:4" ht="18.75" customHeight="1">
      <c r="B34" s="38" t="s">
        <v>161</v>
      </c>
      <c r="C34" s="40" t="s">
        <v>162</v>
      </c>
      <c r="D34" s="40" t="s">
        <v>163</v>
      </c>
    </row>
    <row r="35" spans="2:4" ht="18.75" customHeight="1">
      <c r="B35" s="34" t="s">
        <v>164</v>
      </c>
      <c r="C35" s="39" t="s">
        <v>165</v>
      </c>
      <c r="D35" s="34" t="s">
        <v>166</v>
      </c>
    </row>
    <row r="36" spans="2:4" ht="18.75" customHeight="1">
      <c r="B36" s="40" t="s">
        <v>167</v>
      </c>
      <c r="C36" s="40" t="s">
        <v>168</v>
      </c>
      <c r="D36" s="40" t="s">
        <v>169</v>
      </c>
    </row>
    <row r="37" spans="2:4" ht="18.75" customHeight="1">
      <c r="B37" s="39" t="s">
        <v>170</v>
      </c>
      <c r="C37" s="39" t="s">
        <v>171</v>
      </c>
      <c r="D37" s="34" t="s">
        <v>172</v>
      </c>
    </row>
    <row r="38" spans="2:4" ht="18.75" customHeight="1">
      <c r="B38" s="38" t="s">
        <v>173</v>
      </c>
      <c r="C38" s="40" t="s">
        <v>174</v>
      </c>
      <c r="D38" s="40" t="s">
        <v>175</v>
      </c>
    </row>
  </sheetData>
  <sheetProtection/>
  <mergeCells count="2">
    <mergeCell ref="B3:B7"/>
    <mergeCell ref="C3:C7"/>
  </mergeCells>
  <hyperlinks>
    <hyperlink ref="D5" r:id="rId1" display="http://www.absak.com/library/glossary - 38"/>
  </hyperlinks>
  <printOptions/>
  <pageMargins left="0.45" right="0.45" top="0.5" bottom="0.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B1:Q67"/>
  <sheetViews>
    <sheetView tabSelected="1" zoomScale="160" zoomScaleNormal="160" zoomScalePageLayoutView="0" workbookViewId="0" topLeftCell="A4">
      <selection activeCell="D4" sqref="D4"/>
    </sheetView>
  </sheetViews>
  <sheetFormatPr defaultColWidth="9.33203125" defaultRowHeight="12.75"/>
  <cols>
    <col min="1" max="1" width="1.171875" style="0" customWidth="1"/>
    <col min="2" max="2" width="30.5" style="0" customWidth="1"/>
    <col min="3" max="3" width="7.33203125" style="0" customWidth="1"/>
    <col min="4" max="4" width="4.33203125" style="0" customWidth="1"/>
    <col min="5" max="5" width="10.33203125" style="0" customWidth="1"/>
    <col min="6" max="6" width="8.33203125" style="0" customWidth="1"/>
    <col min="7" max="7" width="9" style="0" customWidth="1"/>
    <col min="8" max="8" width="3.5" style="0" customWidth="1"/>
    <col min="9" max="9" width="6.66015625" style="0" customWidth="1"/>
    <col min="10" max="10" width="8.66015625" style="0" customWidth="1"/>
    <col min="11" max="11" width="3.66015625" style="0" customWidth="1"/>
    <col min="12" max="12" width="7.5" style="0" customWidth="1"/>
    <col min="13" max="13" width="7.16015625" style="0" customWidth="1"/>
    <col min="14" max="14" width="3.83203125" style="0" customWidth="1"/>
  </cols>
  <sheetData>
    <row r="1" spans="7:9" ht="6.75" customHeight="1">
      <c r="G1" s="29"/>
      <c r="H1" s="29"/>
      <c r="I1" s="29"/>
    </row>
    <row r="2" spans="2:14" ht="14.25" customHeight="1">
      <c r="B2" s="318"/>
      <c r="C2" s="324"/>
      <c r="D2" s="19"/>
      <c r="F2" s="325"/>
      <c r="G2" s="328"/>
      <c r="H2" s="103"/>
      <c r="I2" s="19"/>
      <c r="K2" s="103"/>
      <c r="L2" s="323"/>
      <c r="M2" s="103"/>
      <c r="N2" s="319"/>
    </row>
    <row r="3" spans="2:14" ht="12" customHeight="1" thickBot="1">
      <c r="B3" s="320"/>
      <c r="C3" s="326"/>
      <c r="D3" s="321"/>
      <c r="F3" s="327"/>
      <c r="G3" s="327"/>
      <c r="H3" s="321"/>
      <c r="I3" s="321"/>
      <c r="K3" s="103"/>
      <c r="L3" s="323"/>
      <c r="M3" s="103"/>
      <c r="N3" s="322"/>
    </row>
    <row r="4" spans="2:14" ht="12.75">
      <c r="B4" s="312"/>
      <c r="C4" s="313"/>
      <c r="D4" s="314" t="s">
        <v>374</v>
      </c>
      <c r="E4" s="313"/>
      <c r="F4" s="313"/>
      <c r="G4" s="313"/>
      <c r="H4" s="315"/>
      <c r="I4" s="44"/>
      <c r="J4" s="316" t="s">
        <v>358</v>
      </c>
      <c r="K4" s="317"/>
      <c r="L4" s="317"/>
      <c r="M4" s="317"/>
      <c r="N4" s="99"/>
    </row>
    <row r="5" spans="2:14" ht="11.25" customHeight="1">
      <c r="B5" s="241" t="s">
        <v>77</v>
      </c>
      <c r="C5" s="299"/>
      <c r="D5" s="48"/>
      <c r="E5" s="48"/>
      <c r="F5" s="48"/>
      <c r="G5" s="48"/>
      <c r="H5" s="49"/>
      <c r="I5" s="48"/>
      <c r="J5" s="60"/>
      <c r="K5" s="60"/>
      <c r="L5" s="60"/>
      <c r="M5" s="24"/>
      <c r="N5" s="167"/>
    </row>
    <row r="6" spans="2:14" ht="11.25" customHeight="1">
      <c r="B6" s="242" t="s">
        <v>78</v>
      </c>
      <c r="C6" s="300"/>
      <c r="D6" s="51"/>
      <c r="E6" s="51"/>
      <c r="F6" s="52"/>
      <c r="G6" s="53"/>
      <c r="H6" s="50"/>
      <c r="I6" s="51" t="s">
        <v>195</v>
      </c>
      <c r="J6" s="104"/>
      <c r="K6" s="104"/>
      <c r="L6" s="165"/>
      <c r="M6" s="143"/>
      <c r="N6" s="30"/>
    </row>
    <row r="7" spans="2:14" ht="11.25" customHeight="1">
      <c r="B7" s="242" t="s">
        <v>38</v>
      </c>
      <c r="C7" s="55"/>
      <c r="D7" s="49"/>
      <c r="E7" s="49"/>
      <c r="F7" s="49"/>
      <c r="G7" s="105"/>
      <c r="H7" s="54"/>
      <c r="I7" s="52"/>
      <c r="J7" s="101"/>
      <c r="K7" s="101"/>
      <c r="L7" s="101"/>
      <c r="M7" s="23"/>
      <c r="N7" s="30"/>
    </row>
    <row r="8" spans="2:14" ht="11.25" customHeight="1">
      <c r="B8" s="243" t="s">
        <v>39</v>
      </c>
      <c r="C8" s="354"/>
      <c r="D8" s="355"/>
      <c r="E8" s="54"/>
      <c r="F8" s="54"/>
      <c r="G8" s="53"/>
      <c r="H8" s="49"/>
      <c r="I8" s="49" t="s">
        <v>196</v>
      </c>
      <c r="J8" s="60"/>
      <c r="K8" s="60"/>
      <c r="L8" s="60"/>
      <c r="M8" s="24"/>
      <c r="N8" s="167"/>
    </row>
    <row r="9" spans="2:14" ht="11.25" customHeight="1">
      <c r="B9" s="244" t="s">
        <v>40</v>
      </c>
      <c r="D9" s="330" t="s">
        <v>365</v>
      </c>
      <c r="E9" s="89"/>
      <c r="F9" s="88" t="s">
        <v>334</v>
      </c>
      <c r="H9" s="85"/>
      <c r="I9" s="88" t="s">
        <v>335</v>
      </c>
      <c r="J9" s="60"/>
      <c r="K9" s="106"/>
      <c r="L9" s="60"/>
      <c r="M9" s="24"/>
      <c r="N9" s="167"/>
    </row>
    <row r="10" spans="2:14" ht="13.5" customHeight="1">
      <c r="B10" s="244" t="s">
        <v>75</v>
      </c>
      <c r="C10" s="331" t="s">
        <v>184</v>
      </c>
      <c r="D10" s="85"/>
      <c r="E10" s="86" t="s">
        <v>41</v>
      </c>
      <c r="F10" s="311" t="s">
        <v>42</v>
      </c>
      <c r="G10" s="87" t="s">
        <v>43</v>
      </c>
      <c r="H10" s="85"/>
      <c r="I10" s="109" t="s">
        <v>44</v>
      </c>
      <c r="K10" s="60" t="s">
        <v>373</v>
      </c>
      <c r="M10" s="24"/>
      <c r="N10" s="167"/>
    </row>
    <row r="11" spans="2:14" ht="10.5" customHeight="1">
      <c r="B11" s="244" t="s">
        <v>76</v>
      </c>
      <c r="C11" s="55"/>
      <c r="E11" s="56" t="s">
        <v>45</v>
      </c>
      <c r="F11" s="333" t="s">
        <v>46</v>
      </c>
      <c r="H11" s="50"/>
      <c r="I11" s="58"/>
      <c r="J11" s="60"/>
      <c r="K11" s="329" t="s">
        <v>372</v>
      </c>
      <c r="L11" s="60"/>
      <c r="M11" s="24"/>
      <c r="N11" s="167"/>
    </row>
    <row r="12" spans="2:14" ht="12.75">
      <c r="B12" s="59" t="s">
        <v>328</v>
      </c>
      <c r="C12" s="55"/>
      <c r="D12" s="332" t="s">
        <v>180</v>
      </c>
      <c r="E12" s="56" t="s">
        <v>181</v>
      </c>
      <c r="F12" s="56" t="s">
        <v>182</v>
      </c>
      <c r="G12" s="110" t="s">
        <v>366</v>
      </c>
      <c r="H12" s="49"/>
      <c r="I12" s="111" t="s">
        <v>183</v>
      </c>
      <c r="J12" s="334" t="s">
        <v>364</v>
      </c>
      <c r="K12" s="310" t="s">
        <v>20</v>
      </c>
      <c r="L12" s="309"/>
      <c r="M12" s="24"/>
      <c r="N12" s="167"/>
    </row>
    <row r="13" spans="2:14" ht="5.25" customHeight="1">
      <c r="B13" s="28"/>
      <c r="C13" s="25"/>
      <c r="D13" s="22"/>
      <c r="E13" s="22"/>
      <c r="F13" s="31"/>
      <c r="G13" s="31"/>
      <c r="H13" s="29"/>
      <c r="I13" s="31"/>
      <c r="J13" s="29"/>
      <c r="K13" s="31"/>
      <c r="L13" s="29"/>
      <c r="M13" s="29"/>
      <c r="N13" s="30"/>
    </row>
    <row r="14" spans="2:14" ht="15" customHeight="1">
      <c r="B14" s="46" t="s">
        <v>47</v>
      </c>
      <c r="C14" s="227" t="s">
        <v>333</v>
      </c>
      <c r="D14" s="62" t="s">
        <v>48</v>
      </c>
      <c r="E14" s="62" t="s">
        <v>49</v>
      </c>
      <c r="F14" s="62" t="s">
        <v>50</v>
      </c>
      <c r="G14" s="62" t="s">
        <v>51</v>
      </c>
      <c r="H14" s="64"/>
      <c r="I14" s="211"/>
      <c r="J14" s="211"/>
      <c r="K14" s="32" t="s">
        <v>342</v>
      </c>
      <c r="L14" s="32"/>
      <c r="M14" s="186" t="s">
        <v>73</v>
      </c>
      <c r="N14" s="169"/>
    </row>
    <row r="15" spans="2:14" ht="12.75">
      <c r="B15" s="90" t="s">
        <v>52</v>
      </c>
      <c r="C15" s="228"/>
      <c r="D15" s="61"/>
      <c r="E15" s="73" t="s">
        <v>185</v>
      </c>
      <c r="F15" s="74">
        <v>1</v>
      </c>
      <c r="G15" s="72">
        <f>SUM(C15*3)</f>
        <v>0</v>
      </c>
      <c r="H15" s="77"/>
      <c r="I15" s="76"/>
      <c r="J15" s="175">
        <f>SUM(G15/1000)</f>
        <v>0</v>
      </c>
      <c r="K15" s="181"/>
      <c r="M15" s="175">
        <f>SUM(G15/240)</f>
        <v>0</v>
      </c>
      <c r="N15" s="30"/>
    </row>
    <row r="16" spans="2:14" ht="11.25" customHeight="1">
      <c r="B16" s="91" t="s">
        <v>53</v>
      </c>
      <c r="C16" s="68"/>
      <c r="D16" s="229"/>
      <c r="E16" s="69">
        <v>1500</v>
      </c>
      <c r="F16" s="78">
        <v>1</v>
      </c>
      <c r="G16" s="183">
        <f>SUM(E16*D16)</f>
        <v>0</v>
      </c>
      <c r="H16" s="81"/>
      <c r="I16" s="80"/>
      <c r="J16" s="86">
        <f>SUM(G16/1000)</f>
        <v>0</v>
      </c>
      <c r="K16" s="182"/>
      <c r="L16" s="24"/>
      <c r="M16" s="86">
        <f>SUM(G16/120)</f>
        <v>0</v>
      </c>
      <c r="N16" s="167"/>
    </row>
    <row r="17" spans="2:14" ht="11.25" customHeight="1">
      <c r="B17" s="91" t="s">
        <v>54</v>
      </c>
      <c r="C17" s="68"/>
      <c r="D17" s="229">
        <v>0</v>
      </c>
      <c r="E17" s="69">
        <v>1500</v>
      </c>
      <c r="F17" s="78">
        <v>1</v>
      </c>
      <c r="G17" s="201">
        <f>SUM(E17*D17)</f>
        <v>0</v>
      </c>
      <c r="H17" s="202"/>
      <c r="I17" s="80"/>
      <c r="J17" s="195">
        <f>SUM(G17/1000)</f>
        <v>0</v>
      </c>
      <c r="K17" s="203"/>
      <c r="L17" s="24"/>
      <c r="M17" s="195">
        <f>SUM(G17/120)</f>
        <v>0</v>
      </c>
      <c r="N17" s="30"/>
    </row>
    <row r="18" spans="2:14" ht="4.5" customHeight="1">
      <c r="B18" s="191"/>
      <c r="C18" s="174"/>
      <c r="D18" s="69"/>
      <c r="E18" s="57"/>
      <c r="F18" s="162"/>
      <c r="G18" s="87"/>
      <c r="H18" s="81"/>
      <c r="I18" s="49"/>
      <c r="J18" s="205"/>
      <c r="K18" s="204"/>
      <c r="L18" s="24"/>
      <c r="M18" s="199"/>
      <c r="N18" s="177"/>
    </row>
    <row r="19" spans="2:14" ht="11.25" customHeight="1">
      <c r="B19" s="92" t="s">
        <v>55</v>
      </c>
      <c r="C19" s="68"/>
      <c r="D19" s="69"/>
      <c r="E19" s="82" t="s">
        <v>323</v>
      </c>
      <c r="F19" s="183"/>
      <c r="G19" s="86"/>
      <c r="H19" s="81"/>
      <c r="I19" s="80"/>
      <c r="J19" s="87" t="s">
        <v>325</v>
      </c>
      <c r="K19" s="182"/>
      <c r="L19" s="188"/>
      <c r="M19" s="87" t="s">
        <v>326</v>
      </c>
      <c r="N19" s="177"/>
    </row>
    <row r="20" spans="2:14" ht="11.25" customHeight="1">
      <c r="B20" s="91" t="s">
        <v>56</v>
      </c>
      <c r="C20" s="69" t="s">
        <v>351</v>
      </c>
      <c r="D20" s="229"/>
      <c r="E20" s="229">
        <v>1000</v>
      </c>
      <c r="F20" s="78">
        <v>1</v>
      </c>
      <c r="G20" s="69">
        <f>SUM(E20*D20)*3</f>
        <v>0</v>
      </c>
      <c r="H20" s="79" t="s">
        <v>66</v>
      </c>
      <c r="I20" s="345">
        <v>1</v>
      </c>
      <c r="J20" s="174">
        <f>SUM(I20*D20)</f>
        <v>0</v>
      </c>
      <c r="K20" s="69" t="s">
        <v>67</v>
      </c>
      <c r="L20" s="338">
        <v>4.2</v>
      </c>
      <c r="M20" s="86">
        <f aca="true" t="shared" si="0" ref="M20:M33">SUM(L20*D20)</f>
        <v>0</v>
      </c>
      <c r="N20" s="177" t="s">
        <v>74</v>
      </c>
    </row>
    <row r="21" spans="2:14" ht="11.25" customHeight="1">
      <c r="B21" s="91" t="s">
        <v>57</v>
      </c>
      <c r="C21" s="69" t="s">
        <v>178</v>
      </c>
      <c r="D21" s="229">
        <v>0</v>
      </c>
      <c r="E21" s="229">
        <v>750</v>
      </c>
      <c r="F21" s="78">
        <v>1</v>
      </c>
      <c r="G21" s="69">
        <f aca="true" t="shared" si="1" ref="G21:G33">SUM(E21*D21)*3</f>
        <v>0</v>
      </c>
      <c r="H21" s="79"/>
      <c r="I21" s="345">
        <v>0.75</v>
      </c>
      <c r="J21" s="174">
        <f aca="true" t="shared" si="2" ref="J21:J33">SUM(I21*D21)</f>
        <v>0</v>
      </c>
      <c r="K21" s="163"/>
      <c r="L21" s="338">
        <v>5.5</v>
      </c>
      <c r="M21" s="86">
        <f t="shared" si="0"/>
        <v>0</v>
      </c>
      <c r="N21" s="167"/>
    </row>
    <row r="22" spans="2:14" ht="11.25" customHeight="1">
      <c r="B22" s="91" t="s">
        <v>176</v>
      </c>
      <c r="C22" s="69" t="s">
        <v>351</v>
      </c>
      <c r="D22" s="229">
        <v>0</v>
      </c>
      <c r="E22" s="229">
        <v>2000</v>
      </c>
      <c r="F22" s="78">
        <v>1</v>
      </c>
      <c r="G22" s="69">
        <f t="shared" si="1"/>
        <v>0</v>
      </c>
      <c r="H22" s="79"/>
      <c r="I22" s="345">
        <v>2</v>
      </c>
      <c r="J22" s="174">
        <f t="shared" si="2"/>
        <v>0</v>
      </c>
      <c r="K22" s="163"/>
      <c r="L22" s="338">
        <v>7.5</v>
      </c>
      <c r="M22" s="86">
        <f t="shared" si="0"/>
        <v>0</v>
      </c>
      <c r="N22" s="167"/>
    </row>
    <row r="23" spans="2:14" ht="11.25" customHeight="1">
      <c r="B23" s="91" t="s">
        <v>58</v>
      </c>
      <c r="C23" s="69" t="s">
        <v>178</v>
      </c>
      <c r="D23" s="229">
        <v>0</v>
      </c>
      <c r="E23" s="229">
        <v>400</v>
      </c>
      <c r="F23" s="78">
        <v>1</v>
      </c>
      <c r="G23" s="69">
        <f t="shared" si="1"/>
        <v>0</v>
      </c>
      <c r="H23" s="79"/>
      <c r="I23" s="345">
        <v>0.4</v>
      </c>
      <c r="J23" s="174">
        <f t="shared" si="2"/>
        <v>0</v>
      </c>
      <c r="K23" s="163"/>
      <c r="L23" s="338">
        <v>3.3</v>
      </c>
      <c r="M23" s="86">
        <f t="shared" si="0"/>
        <v>0</v>
      </c>
      <c r="N23" s="167"/>
    </row>
    <row r="24" spans="2:14" ht="11.25" customHeight="1">
      <c r="B24" s="91" t="s">
        <v>59</v>
      </c>
      <c r="C24" s="69" t="s">
        <v>178</v>
      </c>
      <c r="D24" s="229">
        <v>0</v>
      </c>
      <c r="E24" s="229">
        <v>1000</v>
      </c>
      <c r="F24" s="78">
        <v>1</v>
      </c>
      <c r="G24" s="69">
        <f t="shared" si="1"/>
        <v>0</v>
      </c>
      <c r="H24" s="79"/>
      <c r="I24" s="345">
        <v>1</v>
      </c>
      <c r="J24" s="174">
        <f t="shared" si="2"/>
        <v>0</v>
      </c>
      <c r="K24" s="163"/>
      <c r="L24" s="338">
        <v>8.3</v>
      </c>
      <c r="M24" s="86">
        <f t="shared" si="0"/>
        <v>0</v>
      </c>
      <c r="N24" s="167"/>
    </row>
    <row r="25" spans="2:14" ht="11.25" customHeight="1">
      <c r="B25" s="91" t="s">
        <v>64</v>
      </c>
      <c r="C25" s="69" t="s">
        <v>178</v>
      </c>
      <c r="D25" s="229">
        <v>0</v>
      </c>
      <c r="E25" s="229">
        <v>1250</v>
      </c>
      <c r="F25" s="78">
        <v>1</v>
      </c>
      <c r="G25" s="69">
        <f t="shared" si="1"/>
        <v>0</v>
      </c>
      <c r="H25" s="79"/>
      <c r="I25" s="345">
        <v>1.25</v>
      </c>
      <c r="J25" s="174">
        <f t="shared" si="2"/>
        <v>0</v>
      </c>
      <c r="K25" s="163"/>
      <c r="L25" s="338">
        <v>10</v>
      </c>
      <c r="M25" s="86">
        <f t="shared" si="0"/>
        <v>0</v>
      </c>
      <c r="N25" s="167"/>
    </row>
    <row r="26" spans="2:17" ht="11.25" customHeight="1">
      <c r="B26" s="282" t="s">
        <v>60</v>
      </c>
      <c r="C26" s="283" t="s">
        <v>178</v>
      </c>
      <c r="D26" s="284">
        <v>0</v>
      </c>
      <c r="E26" s="284">
        <v>250</v>
      </c>
      <c r="F26" s="285">
        <v>1</v>
      </c>
      <c r="G26" s="283">
        <f t="shared" si="1"/>
        <v>0</v>
      </c>
      <c r="H26" s="286"/>
      <c r="I26" s="346">
        <v>0.25</v>
      </c>
      <c r="J26" s="288">
        <f t="shared" si="2"/>
        <v>0</v>
      </c>
      <c r="K26" s="289"/>
      <c r="L26" s="339">
        <v>2</v>
      </c>
      <c r="M26" s="291">
        <f t="shared" si="0"/>
        <v>0</v>
      </c>
      <c r="N26" s="292"/>
      <c r="Q26" s="281"/>
    </row>
    <row r="27" spans="2:14" ht="11.25" customHeight="1">
      <c r="B27" s="91" t="s">
        <v>61</v>
      </c>
      <c r="C27" s="69" t="s">
        <v>178</v>
      </c>
      <c r="D27" s="229">
        <v>0</v>
      </c>
      <c r="E27" s="229">
        <v>500</v>
      </c>
      <c r="F27" s="78">
        <v>1</v>
      </c>
      <c r="G27" s="69">
        <f t="shared" si="1"/>
        <v>0</v>
      </c>
      <c r="H27" s="79"/>
      <c r="I27" s="345">
        <v>0.5</v>
      </c>
      <c r="J27" s="174">
        <f t="shared" si="2"/>
        <v>0</v>
      </c>
      <c r="K27" s="163"/>
      <c r="L27" s="338">
        <v>4.5</v>
      </c>
      <c r="M27" s="86">
        <f t="shared" si="0"/>
        <v>0</v>
      </c>
      <c r="N27" s="167"/>
    </row>
    <row r="28" spans="2:14" ht="11.25" customHeight="1">
      <c r="B28" s="91" t="s">
        <v>179</v>
      </c>
      <c r="C28" s="69" t="s">
        <v>351</v>
      </c>
      <c r="D28" s="229">
        <v>0</v>
      </c>
      <c r="E28" s="229">
        <v>1500</v>
      </c>
      <c r="F28" s="78">
        <v>1</v>
      </c>
      <c r="G28" s="69">
        <f t="shared" si="1"/>
        <v>0</v>
      </c>
      <c r="H28" s="79"/>
      <c r="I28" s="345">
        <v>1.5</v>
      </c>
      <c r="J28" s="174">
        <f t="shared" si="2"/>
        <v>0</v>
      </c>
      <c r="K28" s="163"/>
      <c r="L28" s="338">
        <v>6.3</v>
      </c>
      <c r="M28" s="86">
        <f t="shared" si="0"/>
        <v>0</v>
      </c>
      <c r="N28" s="167"/>
    </row>
    <row r="29" spans="2:14" ht="11.25" customHeight="1">
      <c r="B29" s="91" t="s">
        <v>62</v>
      </c>
      <c r="C29" s="69" t="s">
        <v>351</v>
      </c>
      <c r="D29" s="229">
        <v>0</v>
      </c>
      <c r="E29" s="229">
        <v>5000</v>
      </c>
      <c r="F29" s="78">
        <v>1</v>
      </c>
      <c r="G29" s="69">
        <f t="shared" si="1"/>
        <v>0</v>
      </c>
      <c r="H29" s="79"/>
      <c r="I29" s="345">
        <v>5</v>
      </c>
      <c r="J29" s="174">
        <f t="shared" si="2"/>
        <v>0</v>
      </c>
      <c r="K29" s="163"/>
      <c r="L29" s="338">
        <v>25</v>
      </c>
      <c r="M29" s="86">
        <f t="shared" si="0"/>
        <v>0</v>
      </c>
      <c r="N29" s="167"/>
    </row>
    <row r="30" spans="2:14" ht="11.25" customHeight="1">
      <c r="B30" s="91" t="s">
        <v>63</v>
      </c>
      <c r="C30" s="69" t="s">
        <v>351</v>
      </c>
      <c r="D30" s="229">
        <v>0</v>
      </c>
      <c r="E30" s="229">
        <v>4500</v>
      </c>
      <c r="F30" s="78">
        <v>1</v>
      </c>
      <c r="G30" s="69">
        <f t="shared" si="1"/>
        <v>0</v>
      </c>
      <c r="H30" s="79"/>
      <c r="I30" s="345">
        <v>4.5</v>
      </c>
      <c r="J30" s="174">
        <f t="shared" si="2"/>
        <v>0</v>
      </c>
      <c r="K30" s="163"/>
      <c r="L30" s="338">
        <v>18.5</v>
      </c>
      <c r="M30" s="86">
        <f t="shared" si="0"/>
        <v>0</v>
      </c>
      <c r="N30" s="167"/>
    </row>
    <row r="31" spans="2:14" ht="11.25" customHeight="1">
      <c r="B31" s="249" t="s">
        <v>65</v>
      </c>
      <c r="C31" s="70" t="s">
        <v>351</v>
      </c>
      <c r="D31" s="250">
        <v>0</v>
      </c>
      <c r="E31" s="250">
        <v>5000</v>
      </c>
      <c r="F31" s="251">
        <v>1</v>
      </c>
      <c r="G31" s="70">
        <f t="shared" si="1"/>
        <v>0</v>
      </c>
      <c r="H31" s="252"/>
      <c r="I31" s="345">
        <v>5</v>
      </c>
      <c r="J31" s="254">
        <f t="shared" si="2"/>
        <v>0</v>
      </c>
      <c r="K31" s="153"/>
      <c r="L31" s="340">
        <v>21</v>
      </c>
      <c r="M31" s="195">
        <f t="shared" si="0"/>
        <v>0</v>
      </c>
      <c r="N31" s="168"/>
    </row>
    <row r="32" spans="2:14" ht="11.25" customHeight="1">
      <c r="B32" s="336" t="s">
        <v>324</v>
      </c>
      <c r="C32" s="258" t="s">
        <v>178</v>
      </c>
      <c r="D32" s="256">
        <v>0</v>
      </c>
      <c r="E32" s="256">
        <v>750</v>
      </c>
      <c r="F32" s="259">
        <v>1</v>
      </c>
      <c r="G32" s="258">
        <f t="shared" si="1"/>
        <v>0</v>
      </c>
      <c r="H32" s="260"/>
      <c r="I32" s="345">
        <v>0.75</v>
      </c>
      <c r="J32" s="262">
        <f t="shared" si="2"/>
        <v>0</v>
      </c>
      <c r="K32" s="263"/>
      <c r="L32" s="341">
        <v>7</v>
      </c>
      <c r="M32" s="265">
        <f t="shared" si="0"/>
        <v>0</v>
      </c>
      <c r="N32" s="266"/>
    </row>
    <row r="33" spans="2:14" ht="11.25" customHeight="1">
      <c r="B33" s="335" t="s">
        <v>344</v>
      </c>
      <c r="C33" s="268" t="s">
        <v>178</v>
      </c>
      <c r="D33" s="229">
        <v>0</v>
      </c>
      <c r="E33" s="229">
        <v>750</v>
      </c>
      <c r="F33" s="269">
        <v>1</v>
      </c>
      <c r="G33" s="268">
        <f t="shared" si="1"/>
        <v>0</v>
      </c>
      <c r="H33" s="270"/>
      <c r="I33" s="345">
        <v>0.75</v>
      </c>
      <c r="J33" s="272">
        <f t="shared" si="2"/>
        <v>0</v>
      </c>
      <c r="K33" s="273"/>
      <c r="L33" s="338">
        <v>6</v>
      </c>
      <c r="M33" s="275">
        <f t="shared" si="0"/>
        <v>0</v>
      </c>
      <c r="N33" s="276"/>
    </row>
    <row r="34" spans="2:14" ht="11.25" customHeight="1">
      <c r="B34" s="267" t="s">
        <v>345</v>
      </c>
      <c r="C34" s="273"/>
      <c r="D34" s="229">
        <v>0</v>
      </c>
      <c r="E34" s="229"/>
      <c r="F34" s="269"/>
      <c r="G34" s="268"/>
      <c r="H34" s="277"/>
      <c r="I34" s="345">
        <v>0</v>
      </c>
      <c r="J34" s="272"/>
      <c r="K34" s="273"/>
      <c r="L34" s="342"/>
      <c r="M34" s="279"/>
      <c r="N34" s="280"/>
    </row>
    <row r="35" spans="2:14" ht="11.25" customHeight="1">
      <c r="B35" s="267"/>
      <c r="C35" s="273"/>
      <c r="D35" s="229">
        <v>0</v>
      </c>
      <c r="E35" s="229"/>
      <c r="F35" s="269"/>
      <c r="G35" s="268"/>
      <c r="H35" s="277"/>
      <c r="I35" s="345">
        <v>0</v>
      </c>
      <c r="J35" s="272"/>
      <c r="K35" s="273"/>
      <c r="L35" s="342"/>
      <c r="M35" s="279"/>
      <c r="N35" s="276"/>
    </row>
    <row r="36" spans="2:14" ht="6" customHeight="1" thickBot="1">
      <c r="B36" s="176"/>
      <c r="M36" s="29"/>
      <c r="N36" s="30"/>
    </row>
    <row r="37" spans="2:14" ht="13.5" thickBot="1">
      <c r="B37" s="94" t="s">
        <v>322</v>
      </c>
      <c r="C37" s="175"/>
      <c r="D37" s="173"/>
      <c r="E37" s="173"/>
      <c r="F37" s="161"/>
      <c r="G37" s="352">
        <f>SUM(G20:G35)</f>
        <v>0</v>
      </c>
      <c r="H37" s="178" t="s">
        <v>66</v>
      </c>
      <c r="I37" s="179"/>
      <c r="J37" s="192">
        <f>SUM(J20:J35,J15,J16,J17)</f>
        <v>0</v>
      </c>
      <c r="K37" s="193" t="s">
        <v>67</v>
      </c>
      <c r="L37" s="190"/>
      <c r="M37" s="189">
        <f>SUM(M20:M35,M15:M17)</f>
        <v>0</v>
      </c>
      <c r="N37" s="180" t="s">
        <v>74</v>
      </c>
    </row>
    <row r="38" spans="2:14" ht="9.75" customHeight="1">
      <c r="B38" s="95" t="s">
        <v>68</v>
      </c>
      <c r="C38" s="227"/>
      <c r="D38" s="62" t="s">
        <v>48</v>
      </c>
      <c r="E38" s="62" t="s">
        <v>49</v>
      </c>
      <c r="F38" s="62" t="s">
        <v>50</v>
      </c>
      <c r="G38" s="62" t="s">
        <v>51</v>
      </c>
      <c r="H38" s="64"/>
      <c r="I38" s="211"/>
      <c r="J38" s="211"/>
      <c r="K38" s="32" t="s">
        <v>342</v>
      </c>
      <c r="L38" s="32"/>
      <c r="M38" s="186" t="s">
        <v>73</v>
      </c>
      <c r="N38" s="169"/>
    </row>
    <row r="39" spans="2:14" ht="11.25" customHeight="1">
      <c r="B39" s="93" t="s">
        <v>69</v>
      </c>
      <c r="C39" s="72"/>
      <c r="D39" s="65"/>
      <c r="E39" s="303" t="s">
        <v>352</v>
      </c>
      <c r="F39" s="303"/>
      <c r="H39" s="304" t="s">
        <v>350</v>
      </c>
      <c r="I39" s="196"/>
      <c r="J39" s="197" t="s">
        <v>325</v>
      </c>
      <c r="K39" s="198"/>
      <c r="L39" s="302" t="s">
        <v>349</v>
      </c>
      <c r="M39" s="197"/>
      <c r="N39" s="30"/>
    </row>
    <row r="40" spans="2:14" ht="12.75">
      <c r="B40" s="337" t="s">
        <v>367</v>
      </c>
      <c r="C40" s="69" t="s">
        <v>351</v>
      </c>
      <c r="D40" s="229">
        <v>0</v>
      </c>
      <c r="E40" s="229">
        <v>0</v>
      </c>
      <c r="F40" s="78">
        <v>1</v>
      </c>
      <c r="G40" s="69">
        <f>SUM(E40*1000)*D40*3</f>
        <v>0</v>
      </c>
      <c r="H40" s="85"/>
      <c r="I40" s="194">
        <f>SUM(E40)</f>
        <v>0</v>
      </c>
      <c r="J40" s="174">
        <f>SUM(I40*D40)</f>
        <v>0</v>
      </c>
      <c r="K40" s="194"/>
      <c r="L40" s="296">
        <v>0</v>
      </c>
      <c r="M40" s="293">
        <f>SUM(L40*D40)</f>
        <v>0</v>
      </c>
      <c r="N40" s="177" t="s">
        <v>74</v>
      </c>
    </row>
    <row r="41" spans="2:14" ht="12.75">
      <c r="B41" s="93" t="s">
        <v>187</v>
      </c>
      <c r="C41" s="69" t="s">
        <v>351</v>
      </c>
      <c r="D41" s="229">
        <v>0</v>
      </c>
      <c r="E41" s="229">
        <v>0</v>
      </c>
      <c r="F41" s="78">
        <v>1</v>
      </c>
      <c r="G41" s="69">
        <f>SUM(E41*1000)*D41*3</f>
        <v>0</v>
      </c>
      <c r="H41" s="85"/>
      <c r="I41" s="194">
        <f>SUM(E41)</f>
        <v>0</v>
      </c>
      <c r="J41" s="174">
        <f>SUM(I41*D41)</f>
        <v>0</v>
      </c>
      <c r="K41" s="194"/>
      <c r="L41" s="296">
        <v>0</v>
      </c>
      <c r="M41" s="293">
        <f>SUM(L41*D41)</f>
        <v>0</v>
      </c>
      <c r="N41" s="164"/>
    </row>
    <row r="42" spans="2:14" ht="12.75">
      <c r="B42" s="93" t="s">
        <v>188</v>
      </c>
      <c r="C42" s="69" t="s">
        <v>351</v>
      </c>
      <c r="D42" s="229">
        <v>0</v>
      </c>
      <c r="E42" s="229"/>
      <c r="F42" s="78">
        <v>1</v>
      </c>
      <c r="G42" s="69"/>
      <c r="H42" s="85"/>
      <c r="I42" s="194"/>
      <c r="J42" s="174">
        <f>SUM(I42*D42)</f>
        <v>0</v>
      </c>
      <c r="K42" s="194"/>
      <c r="L42" s="296"/>
      <c r="M42" s="294"/>
      <c r="N42" s="164"/>
    </row>
    <row r="43" spans="2:14" ht="12.75">
      <c r="B43" s="93" t="s">
        <v>189</v>
      </c>
      <c r="C43" s="69" t="s">
        <v>351</v>
      </c>
      <c r="D43" s="229">
        <v>0</v>
      </c>
      <c r="E43" s="229"/>
      <c r="F43" s="78">
        <v>1</v>
      </c>
      <c r="G43" s="69"/>
      <c r="H43" s="85"/>
      <c r="I43" s="194"/>
      <c r="J43" s="174">
        <f>SUM(I43*D43)</f>
        <v>0</v>
      </c>
      <c r="K43" s="194"/>
      <c r="L43" s="296"/>
      <c r="M43" s="294"/>
      <c r="N43" s="164"/>
    </row>
    <row r="44" spans="2:14" ht="12.75">
      <c r="B44" s="93" t="s">
        <v>70</v>
      </c>
      <c r="C44" s="69"/>
      <c r="D44" s="69"/>
      <c r="E44" s="69"/>
      <c r="F44" s="69"/>
      <c r="G44" s="69"/>
      <c r="H44" s="85"/>
      <c r="I44" s="194"/>
      <c r="J44" s="68"/>
      <c r="K44" s="194"/>
      <c r="L44" s="183"/>
      <c r="M44" s="294"/>
      <c r="N44" s="164"/>
    </row>
    <row r="45" spans="2:14" ht="12.75" customHeight="1">
      <c r="B45" s="93" t="s">
        <v>190</v>
      </c>
      <c r="C45" s="69"/>
      <c r="D45" s="229">
        <v>0</v>
      </c>
      <c r="E45" s="229">
        <v>0</v>
      </c>
      <c r="F45" s="78">
        <v>1</v>
      </c>
      <c r="G45" s="69">
        <v>0</v>
      </c>
      <c r="H45" s="85"/>
      <c r="I45" s="194"/>
      <c r="J45" s="174">
        <v>0</v>
      </c>
      <c r="K45" s="194"/>
      <c r="L45" s="296">
        <v>0</v>
      </c>
      <c r="M45" s="293">
        <f>IF(G54&gt;=G55,0,SUM(L45*D45))</f>
        <v>0</v>
      </c>
      <c r="N45" s="164"/>
    </row>
    <row r="46" spans="2:14" ht="12.75" customHeight="1">
      <c r="B46" s="93" t="s">
        <v>191</v>
      </c>
      <c r="C46" s="69"/>
      <c r="D46" s="229">
        <v>0</v>
      </c>
      <c r="E46" s="229"/>
      <c r="F46" s="69"/>
      <c r="G46" s="69"/>
      <c r="H46" s="85"/>
      <c r="I46" s="194"/>
      <c r="J46" s="174">
        <f>SUM(I46*D46)</f>
        <v>0</v>
      </c>
      <c r="K46" s="194"/>
      <c r="L46" s="296"/>
      <c r="M46" s="294"/>
      <c r="N46" s="164"/>
    </row>
    <row r="47" spans="2:14" ht="12.75" customHeight="1">
      <c r="B47" s="93" t="s">
        <v>327</v>
      </c>
      <c r="C47" s="69"/>
      <c r="D47" s="229">
        <v>0</v>
      </c>
      <c r="E47" s="229"/>
      <c r="F47" s="69"/>
      <c r="G47" s="69"/>
      <c r="H47" s="85"/>
      <c r="I47" s="194"/>
      <c r="J47" s="174">
        <f>SUM(I47*D47)</f>
        <v>0</v>
      </c>
      <c r="K47" s="194"/>
      <c r="L47" s="296"/>
      <c r="M47" s="294"/>
      <c r="N47" s="164"/>
    </row>
    <row r="48" spans="2:14" ht="6" customHeight="1" thickBot="1">
      <c r="B48" s="93"/>
      <c r="C48" s="69"/>
      <c r="D48" s="69"/>
      <c r="E48" s="69"/>
      <c r="F48" s="69"/>
      <c r="G48" s="70"/>
      <c r="H48" s="85"/>
      <c r="I48" s="194"/>
      <c r="J48" s="68"/>
      <c r="K48" s="194"/>
      <c r="L48" s="79"/>
      <c r="M48" s="295"/>
      <c r="N48" s="164"/>
    </row>
    <row r="49" spans="2:14" ht="12" customHeight="1" thickBot="1">
      <c r="B49" s="94" t="s">
        <v>332</v>
      </c>
      <c r="C49" s="195"/>
      <c r="D49" s="195"/>
      <c r="E49" s="195"/>
      <c r="F49" s="195"/>
      <c r="G49" s="352">
        <f>SUM(G40:G48)</f>
        <v>0</v>
      </c>
      <c r="H49" s="178" t="s">
        <v>66</v>
      </c>
      <c r="I49" s="75"/>
      <c r="J49" s="230">
        <f>SUM(J40,J47,J41,J42,J43,J45,J46)</f>
        <v>0</v>
      </c>
      <c r="K49" s="231" t="s">
        <v>67</v>
      </c>
      <c r="L49" s="199"/>
      <c r="M49" s="170">
        <f>SUM(M40:M47)</f>
        <v>0</v>
      </c>
      <c r="N49" s="180" t="s">
        <v>74</v>
      </c>
    </row>
    <row r="50" spans="2:14" ht="11.25" customHeight="1" thickBot="1">
      <c r="B50" s="96" t="s">
        <v>47</v>
      </c>
      <c r="C50" s="64"/>
      <c r="D50" s="62"/>
      <c r="E50" s="62"/>
      <c r="F50" s="62"/>
      <c r="G50" s="62"/>
      <c r="H50" s="64"/>
      <c r="I50" s="64"/>
      <c r="J50" s="66"/>
      <c r="K50" s="64"/>
      <c r="L50" s="350" t="s">
        <v>348</v>
      </c>
      <c r="M50" s="351">
        <f>SUM(M49,M37)</f>
        <v>0</v>
      </c>
      <c r="N50" s="214" t="s">
        <v>74</v>
      </c>
    </row>
    <row r="51" spans="2:14" ht="11.25" customHeight="1">
      <c r="B51" s="97" t="s">
        <v>192</v>
      </c>
      <c r="C51" s="64"/>
      <c r="D51" s="62"/>
      <c r="E51" s="62"/>
      <c r="F51" s="209">
        <v>1</v>
      </c>
      <c r="G51" s="215">
        <f>IF(J37=0,0,IF(J37&lt;=10,J37,IF(J37&gt;10,10)))</f>
        <v>0</v>
      </c>
      <c r="H51" s="71" t="s">
        <v>67</v>
      </c>
      <c r="I51" s="64"/>
      <c r="J51" s="42"/>
      <c r="K51" s="64"/>
      <c r="L51" s="200"/>
      <c r="M51" s="186"/>
      <c r="N51" s="169"/>
    </row>
    <row r="52" spans="2:14" ht="11.25" customHeight="1" thickBot="1">
      <c r="B52" s="98" t="s">
        <v>193</v>
      </c>
      <c r="C52" s="64"/>
      <c r="D52" s="62"/>
      <c r="E52" s="62"/>
      <c r="F52" s="209">
        <v>0.4</v>
      </c>
      <c r="G52" s="216">
        <f>SUM(J37-G51)*0.4</f>
        <v>0</v>
      </c>
      <c r="H52" s="71" t="s">
        <v>67</v>
      </c>
      <c r="I52" s="64"/>
      <c r="J52" s="42"/>
      <c r="K52" s="64"/>
      <c r="L52" s="200"/>
      <c r="M52" s="186"/>
      <c r="N52" s="169"/>
    </row>
    <row r="53" spans="2:14" ht="11.25" customHeight="1" thickBot="1">
      <c r="B53" s="96" t="s">
        <v>71</v>
      </c>
      <c r="C53" s="64"/>
      <c r="D53" s="62"/>
      <c r="E53" s="62"/>
      <c r="F53" s="71"/>
      <c r="G53" s="32"/>
      <c r="H53" s="64"/>
      <c r="I53" s="64"/>
      <c r="J53" s="217">
        <f>SUM(G51,G52)</f>
        <v>0</v>
      </c>
      <c r="K53" s="210" t="s">
        <v>67</v>
      </c>
      <c r="L53" s="200"/>
      <c r="M53" s="348">
        <f>SUM(J53*1000)/240</f>
        <v>0</v>
      </c>
      <c r="N53" s="347" t="s">
        <v>74</v>
      </c>
    </row>
    <row r="54" spans="2:14" ht="11.25" customHeight="1">
      <c r="B54" s="207" t="s">
        <v>329</v>
      </c>
      <c r="C54" s="64"/>
      <c r="D54" s="62"/>
      <c r="E54" s="62"/>
      <c r="F54" s="209">
        <v>1</v>
      </c>
      <c r="G54" s="232">
        <f>SUM(J40,J41)</f>
        <v>0</v>
      </c>
      <c r="H54" s="64"/>
      <c r="I54" s="64"/>
      <c r="J54" s="211"/>
      <c r="K54" s="211"/>
      <c r="L54" s="200"/>
      <c r="M54" s="186"/>
      <c r="N54" s="169"/>
    </row>
    <row r="55" spans="2:14" ht="11.25" customHeight="1" thickBot="1">
      <c r="B55" s="208" t="s">
        <v>370</v>
      </c>
      <c r="C55" s="64"/>
      <c r="D55" s="62"/>
      <c r="E55" s="62"/>
      <c r="F55" s="209">
        <v>1</v>
      </c>
      <c r="G55" s="233">
        <f>SUM(G45,G46)</f>
        <v>0</v>
      </c>
      <c r="H55" s="64"/>
      <c r="I55" s="64"/>
      <c r="J55" s="42"/>
      <c r="K55" s="64"/>
      <c r="L55" s="42"/>
      <c r="M55" s="186"/>
      <c r="N55" s="169"/>
    </row>
    <row r="56" spans="2:14" ht="13.5" thickBot="1">
      <c r="B56" s="206" t="s">
        <v>331</v>
      </c>
      <c r="C56" s="186"/>
      <c r="D56" s="186"/>
      <c r="E56" s="186"/>
      <c r="F56" s="186"/>
      <c r="G56" s="186"/>
      <c r="H56" s="186"/>
      <c r="I56" s="186"/>
      <c r="J56" s="234">
        <f>MAX(G54,G55)</f>
        <v>0</v>
      </c>
      <c r="K56" s="210" t="s">
        <v>67</v>
      </c>
      <c r="L56" s="186"/>
      <c r="M56" s="171">
        <f>SUM(J56*1000)/240</f>
        <v>0</v>
      </c>
      <c r="N56" s="214" t="s">
        <v>74</v>
      </c>
    </row>
    <row r="57" spans="2:14" ht="6" customHeight="1" thickBot="1">
      <c r="B57" s="212"/>
      <c r="C57" s="186"/>
      <c r="D57" s="186"/>
      <c r="E57" s="186"/>
      <c r="F57" s="186"/>
      <c r="G57" s="186"/>
      <c r="H57" s="186"/>
      <c r="I57" s="186"/>
      <c r="J57" s="186"/>
      <c r="K57" s="186"/>
      <c r="L57" s="186"/>
      <c r="M57" s="186"/>
      <c r="N57" s="169"/>
    </row>
    <row r="58" spans="2:14" ht="13.5" thickBot="1">
      <c r="B58" s="218" t="s">
        <v>72</v>
      </c>
      <c r="C58" s="64"/>
      <c r="D58" s="62"/>
      <c r="E58" s="62"/>
      <c r="F58" s="62"/>
      <c r="G58" s="171">
        <f>SUM(G37,G49)</f>
        <v>0</v>
      </c>
      <c r="H58" s="213" t="s">
        <v>66</v>
      </c>
      <c r="I58" s="64"/>
      <c r="J58" s="171">
        <f>SUM(J53,J56)</f>
        <v>0</v>
      </c>
      <c r="K58" s="213" t="s">
        <v>67</v>
      </c>
      <c r="L58" s="200"/>
      <c r="M58" s="344">
        <f>SUM(J58*1000)/240</f>
        <v>0</v>
      </c>
      <c r="N58" s="343" t="s">
        <v>74</v>
      </c>
    </row>
    <row r="59" spans="2:14" ht="5.25" customHeight="1" thickBot="1">
      <c r="B59" s="222"/>
      <c r="C59" s="219"/>
      <c r="D59" s="219"/>
      <c r="E59" s="219"/>
      <c r="F59" s="219"/>
      <c r="G59" s="186"/>
      <c r="H59" s="219"/>
      <c r="I59" s="219"/>
      <c r="J59" s="219"/>
      <c r="K59" s="219"/>
      <c r="L59" s="219"/>
      <c r="M59" s="186"/>
      <c r="N59" s="169"/>
    </row>
    <row r="60" spans="2:14" ht="12.75" customHeight="1" thickBot="1">
      <c r="B60" s="224"/>
      <c r="C60" s="67" t="s">
        <v>346</v>
      </c>
      <c r="D60" s="221"/>
      <c r="E60" s="221"/>
      <c r="F60" s="220"/>
      <c r="G60" s="225">
        <f>SUM(J58)*1.1</f>
        <v>0</v>
      </c>
      <c r="H60" s="226" t="s">
        <v>67</v>
      </c>
      <c r="I60" s="220"/>
      <c r="J60" s="235">
        <f>#VALUE!</f>
        <v>0</v>
      </c>
      <c r="K60" s="236" t="s">
        <v>67</v>
      </c>
      <c r="L60" s="349" t="s">
        <v>369</v>
      </c>
      <c r="M60" s="221"/>
      <c r="N60" s="223"/>
    </row>
    <row r="61" spans="2:12" ht="12" customHeight="1">
      <c r="B61" s="306" t="s">
        <v>354</v>
      </c>
      <c r="C61" s="45"/>
      <c r="G61" s="237" t="s">
        <v>336</v>
      </c>
      <c r="H61" s="245"/>
      <c r="I61" s="245"/>
      <c r="J61" s="245"/>
      <c r="K61" s="245"/>
      <c r="L61" s="246"/>
    </row>
    <row r="62" spans="2:12" ht="12" customHeight="1">
      <c r="B62" s="306" t="s">
        <v>368</v>
      </c>
      <c r="C62" s="45"/>
      <c r="G62" s="238" t="s">
        <v>337</v>
      </c>
      <c r="H62" s="75"/>
      <c r="I62" s="75"/>
      <c r="J62" s="75"/>
      <c r="K62" s="75"/>
      <c r="L62" s="77"/>
    </row>
    <row r="63" spans="2:12" ht="12" customHeight="1">
      <c r="B63" s="51" t="s">
        <v>356</v>
      </c>
      <c r="G63" s="238" t="s">
        <v>338</v>
      </c>
      <c r="H63" s="75"/>
      <c r="I63" s="75"/>
      <c r="J63" s="75"/>
      <c r="K63" s="75"/>
      <c r="L63" s="77"/>
    </row>
    <row r="64" spans="2:12" ht="11.25" customHeight="1">
      <c r="B64" s="51" t="s">
        <v>357</v>
      </c>
      <c r="G64" s="238" t="s">
        <v>339</v>
      </c>
      <c r="H64" s="75"/>
      <c r="I64" s="75"/>
      <c r="J64" s="75"/>
      <c r="K64" s="75"/>
      <c r="L64" s="77"/>
    </row>
    <row r="65" spans="7:12" ht="11.25" customHeight="1">
      <c r="G65" s="238" t="s">
        <v>363</v>
      </c>
      <c r="H65" s="75"/>
      <c r="I65" s="75"/>
      <c r="J65" s="75"/>
      <c r="K65" s="75"/>
      <c r="L65" s="77"/>
    </row>
    <row r="66" spans="2:12" ht="12.75">
      <c r="B66" s="45"/>
      <c r="E66" s="297" t="s">
        <v>347</v>
      </c>
      <c r="F66" s="298"/>
      <c r="G66" s="239" t="s">
        <v>341</v>
      </c>
      <c r="H66" s="247"/>
      <c r="I66" s="247"/>
      <c r="J66" s="247"/>
      <c r="K66" s="247"/>
      <c r="L66" s="248"/>
    </row>
    <row r="67" spans="2:5" ht="12.75">
      <c r="B67" s="51"/>
      <c r="E67" t="s">
        <v>343</v>
      </c>
    </row>
  </sheetData>
  <sheetProtection/>
  <mergeCells count="1">
    <mergeCell ref="C8:D8"/>
  </mergeCells>
  <printOptions/>
  <pageMargins left="0.2" right="0.2" top="0.25" bottom="0.2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Q67"/>
  <sheetViews>
    <sheetView zoomScalePageLayoutView="0" workbookViewId="0" topLeftCell="A49">
      <selection activeCell="B66" sqref="B2:N66"/>
    </sheetView>
  </sheetViews>
  <sheetFormatPr defaultColWidth="9.33203125" defaultRowHeight="12.75"/>
  <cols>
    <col min="1" max="1" width="1.171875" style="0" customWidth="1"/>
    <col min="2" max="2" width="30.5" style="0" customWidth="1"/>
    <col min="3" max="3" width="7.33203125" style="0" customWidth="1"/>
    <col min="4" max="4" width="4.33203125" style="0" customWidth="1"/>
    <col min="5" max="5" width="10.33203125" style="0" customWidth="1"/>
    <col min="6" max="6" width="8.33203125" style="0" customWidth="1"/>
    <col min="7" max="7" width="9" style="0" customWidth="1"/>
    <col min="8" max="8" width="3.5" style="0" customWidth="1"/>
    <col min="9" max="9" width="6.66015625" style="0" customWidth="1"/>
    <col min="10" max="10" width="8.66015625" style="0" customWidth="1"/>
    <col min="11" max="11" width="3.66015625" style="0" customWidth="1"/>
    <col min="12" max="12" width="7.5" style="0" customWidth="1"/>
    <col min="13" max="13" width="7.16015625" style="0" customWidth="1"/>
    <col min="14" max="14" width="3.83203125" style="0" customWidth="1"/>
  </cols>
  <sheetData>
    <row r="1" spans="7:9" ht="4.5" customHeight="1">
      <c r="G1" s="29"/>
      <c r="H1" s="29"/>
      <c r="I1" s="29"/>
    </row>
    <row r="2" spans="2:14" ht="14.25" customHeight="1">
      <c r="B2" s="240"/>
      <c r="C2" s="1"/>
      <c r="D2" s="1"/>
      <c r="E2" s="1"/>
      <c r="F2" s="1"/>
      <c r="G2" s="1"/>
      <c r="H2" s="44"/>
      <c r="I2" s="1"/>
      <c r="J2" s="44"/>
      <c r="K2" s="44"/>
      <c r="L2" s="44"/>
      <c r="M2" s="44"/>
      <c r="N2" s="99"/>
    </row>
    <row r="3" spans="2:14" ht="12" customHeight="1" thickBot="1">
      <c r="B3" s="43"/>
      <c r="C3" s="1"/>
      <c r="D3" s="21"/>
      <c r="E3" s="21"/>
      <c r="F3" s="21" t="s">
        <v>359</v>
      </c>
      <c r="G3" s="21"/>
      <c r="H3" s="21"/>
      <c r="I3" s="21"/>
      <c r="J3" s="44"/>
      <c r="K3" s="44"/>
      <c r="L3" s="44"/>
      <c r="M3" s="44"/>
      <c r="N3" s="187"/>
    </row>
    <row r="4" spans="2:14" ht="12.75">
      <c r="B4" s="27"/>
      <c r="C4" s="26"/>
      <c r="D4" s="47" t="s">
        <v>360</v>
      </c>
      <c r="E4" s="26"/>
      <c r="F4" s="26"/>
      <c r="G4" s="26"/>
      <c r="H4" s="23"/>
      <c r="I4" s="103"/>
      <c r="J4" s="100"/>
      <c r="K4" s="100"/>
      <c r="L4" s="100"/>
      <c r="M4" s="185"/>
      <c r="N4" s="30"/>
    </row>
    <row r="5" spans="2:14" ht="11.25" customHeight="1">
      <c r="B5" s="241" t="s">
        <v>77</v>
      </c>
      <c r="C5" s="299"/>
      <c r="D5" s="48"/>
      <c r="E5" s="48"/>
      <c r="F5" s="48"/>
      <c r="G5" s="48"/>
      <c r="H5" s="49"/>
      <c r="I5" s="48"/>
      <c r="J5" s="60"/>
      <c r="K5" s="60"/>
      <c r="L5" s="60"/>
      <c r="M5" s="24"/>
      <c r="N5" s="167"/>
    </row>
    <row r="6" spans="2:14" ht="11.25" customHeight="1">
      <c r="B6" s="242" t="s">
        <v>78</v>
      </c>
      <c r="C6" s="300"/>
      <c r="D6" s="51"/>
      <c r="E6" s="51"/>
      <c r="F6" s="52"/>
      <c r="G6" s="53"/>
      <c r="H6" s="50"/>
      <c r="I6" s="51" t="s">
        <v>195</v>
      </c>
      <c r="J6" s="104"/>
      <c r="K6" s="104"/>
      <c r="L6" s="165"/>
      <c r="M6" s="143"/>
      <c r="N6" s="30"/>
    </row>
    <row r="7" spans="2:14" ht="11.25" customHeight="1">
      <c r="B7" s="242" t="s">
        <v>38</v>
      </c>
      <c r="C7" s="55"/>
      <c r="D7" s="49"/>
      <c r="E7" s="49"/>
      <c r="F7" s="49"/>
      <c r="G7" s="105"/>
      <c r="H7" s="54"/>
      <c r="I7" s="52"/>
      <c r="J7" s="101"/>
      <c r="K7" s="101"/>
      <c r="L7" s="101"/>
      <c r="M7" s="23"/>
      <c r="N7" s="30"/>
    </row>
    <row r="8" spans="2:14" ht="11.25" customHeight="1">
      <c r="B8" s="243" t="s">
        <v>39</v>
      </c>
      <c r="C8" s="354"/>
      <c r="D8" s="355"/>
      <c r="E8" s="54"/>
      <c r="F8" s="54"/>
      <c r="G8" s="53"/>
      <c r="H8" s="49"/>
      <c r="I8" s="49" t="s">
        <v>196</v>
      </c>
      <c r="J8" s="60"/>
      <c r="K8" s="60"/>
      <c r="L8" s="60"/>
      <c r="M8" s="24"/>
      <c r="N8" s="167"/>
    </row>
    <row r="9" spans="2:14" ht="11.25" customHeight="1">
      <c r="B9" s="244" t="s">
        <v>40</v>
      </c>
      <c r="D9" s="88" t="s">
        <v>194</v>
      </c>
      <c r="E9" s="89"/>
      <c r="F9" s="88" t="s">
        <v>334</v>
      </c>
      <c r="H9" s="85"/>
      <c r="I9" s="88" t="s">
        <v>335</v>
      </c>
      <c r="J9" s="60"/>
      <c r="K9" s="106"/>
      <c r="L9" s="60"/>
      <c r="M9" s="24"/>
      <c r="N9" s="167"/>
    </row>
    <row r="10" spans="2:14" ht="13.5" customHeight="1">
      <c r="B10" s="244" t="s">
        <v>75</v>
      </c>
      <c r="C10" s="84" t="s">
        <v>184</v>
      </c>
      <c r="D10" s="85"/>
      <c r="E10" s="86" t="s">
        <v>41</v>
      </c>
      <c r="F10" s="87" t="s">
        <v>42</v>
      </c>
      <c r="G10" s="87" t="s">
        <v>43</v>
      </c>
      <c r="H10" s="85"/>
      <c r="I10" s="308" t="s">
        <v>361</v>
      </c>
      <c r="J10" s="87" t="s">
        <v>44</v>
      </c>
      <c r="K10" s="107"/>
      <c r="L10" s="60"/>
      <c r="M10" s="24"/>
      <c r="N10" s="167"/>
    </row>
    <row r="11" spans="2:14" ht="10.5" customHeight="1">
      <c r="B11" s="244" t="s">
        <v>76</v>
      </c>
      <c r="C11" s="55"/>
      <c r="E11" s="56" t="s">
        <v>45</v>
      </c>
      <c r="F11" s="83" t="s">
        <v>46</v>
      </c>
      <c r="G11" s="58"/>
      <c r="H11" s="50"/>
      <c r="I11" s="58"/>
      <c r="J11" s="60"/>
      <c r="K11" s="106"/>
      <c r="L11" s="60"/>
      <c r="M11" s="24"/>
      <c r="N11" s="167"/>
    </row>
    <row r="12" spans="2:14" ht="12.75">
      <c r="B12" s="59" t="s">
        <v>328</v>
      </c>
      <c r="C12" s="55"/>
      <c r="D12" s="172" t="s">
        <v>180</v>
      </c>
      <c r="E12" s="56" t="s">
        <v>181</v>
      </c>
      <c r="F12" s="56" t="s">
        <v>182</v>
      </c>
      <c r="G12" s="110" t="s">
        <v>197</v>
      </c>
      <c r="H12" s="49"/>
      <c r="I12" s="111" t="s">
        <v>183</v>
      </c>
      <c r="J12" s="166"/>
      <c r="K12" s="108"/>
      <c r="L12" s="166"/>
      <c r="M12" s="24"/>
      <c r="N12" s="167"/>
    </row>
    <row r="13" spans="2:14" ht="5.25" customHeight="1">
      <c r="B13" s="28"/>
      <c r="C13" s="25"/>
      <c r="D13" s="22"/>
      <c r="E13" s="22"/>
      <c r="F13" s="31"/>
      <c r="G13" s="31"/>
      <c r="H13" s="29"/>
      <c r="I13" s="31"/>
      <c r="J13" s="29"/>
      <c r="K13" s="31"/>
      <c r="L13" s="29"/>
      <c r="M13" s="29"/>
      <c r="N13" s="30"/>
    </row>
    <row r="14" spans="2:14" ht="15" customHeight="1">
      <c r="B14" s="46" t="s">
        <v>47</v>
      </c>
      <c r="C14" s="227" t="s">
        <v>333</v>
      </c>
      <c r="D14" s="62" t="s">
        <v>48</v>
      </c>
      <c r="E14" s="62" t="s">
        <v>49</v>
      </c>
      <c r="F14" s="62" t="s">
        <v>50</v>
      </c>
      <c r="G14" s="62" t="s">
        <v>51</v>
      </c>
      <c r="H14" s="64"/>
      <c r="I14" s="211"/>
      <c r="J14" s="211"/>
      <c r="K14" s="32" t="s">
        <v>342</v>
      </c>
      <c r="L14" s="32"/>
      <c r="M14" s="186" t="s">
        <v>73</v>
      </c>
      <c r="N14" s="169"/>
    </row>
    <row r="15" spans="2:14" ht="12.75">
      <c r="B15" s="90" t="s">
        <v>52</v>
      </c>
      <c r="C15" s="228">
        <v>0</v>
      </c>
      <c r="D15" s="61"/>
      <c r="E15" s="73" t="s">
        <v>362</v>
      </c>
      <c r="F15" s="74">
        <v>1</v>
      </c>
      <c r="G15" s="72">
        <f>SUM(C15*3)</f>
        <v>0</v>
      </c>
      <c r="H15" s="77"/>
      <c r="I15" s="76"/>
      <c r="J15" s="175">
        <f>SUM(G15/1000)</f>
        <v>0</v>
      </c>
      <c r="K15" s="181"/>
      <c r="M15" s="175">
        <f>SUM(G15/240)</f>
        <v>0</v>
      </c>
      <c r="N15" s="30"/>
    </row>
    <row r="16" spans="2:14" ht="11.25" customHeight="1">
      <c r="B16" s="91" t="s">
        <v>53</v>
      </c>
      <c r="C16" s="68"/>
      <c r="D16" s="229">
        <v>0</v>
      </c>
      <c r="E16" s="69">
        <v>1500</v>
      </c>
      <c r="F16" s="78">
        <v>1</v>
      </c>
      <c r="G16" s="183">
        <f>SUM(E16*D16)</f>
        <v>0</v>
      </c>
      <c r="H16" s="81"/>
      <c r="I16" s="80"/>
      <c r="J16" s="86">
        <f>SUM(G16/1000)</f>
        <v>0</v>
      </c>
      <c r="K16" s="182"/>
      <c r="L16" s="24"/>
      <c r="M16" s="86">
        <f>SUM(G16/120)</f>
        <v>0</v>
      </c>
      <c r="N16" s="167"/>
    </row>
    <row r="17" spans="2:14" ht="11.25" customHeight="1">
      <c r="B17" s="91" t="s">
        <v>54</v>
      </c>
      <c r="C17" s="68"/>
      <c r="D17" s="229">
        <v>0</v>
      </c>
      <c r="E17" s="69">
        <v>1500</v>
      </c>
      <c r="F17" s="78">
        <v>1</v>
      </c>
      <c r="G17" s="201">
        <f>SUM(E17*D17)</f>
        <v>0</v>
      </c>
      <c r="H17" s="202"/>
      <c r="I17" s="80"/>
      <c r="J17" s="195">
        <f>SUM(G17/1000)</f>
        <v>0</v>
      </c>
      <c r="K17" s="203"/>
      <c r="L17" s="24"/>
      <c r="M17" s="195">
        <f>SUM(G17/120)</f>
        <v>0</v>
      </c>
      <c r="N17" s="30"/>
    </row>
    <row r="18" spans="2:14" ht="4.5" customHeight="1">
      <c r="B18" s="191"/>
      <c r="C18" s="174"/>
      <c r="D18" s="69"/>
      <c r="E18" s="57"/>
      <c r="F18" s="162"/>
      <c r="G18" s="87"/>
      <c r="H18" s="81"/>
      <c r="I18" s="49"/>
      <c r="J18" s="205"/>
      <c r="K18" s="204"/>
      <c r="L18" s="24"/>
      <c r="M18" s="199"/>
      <c r="N18" s="177"/>
    </row>
    <row r="19" spans="2:14" ht="11.25" customHeight="1">
      <c r="B19" s="92" t="s">
        <v>55</v>
      </c>
      <c r="C19" s="68"/>
      <c r="D19" s="69"/>
      <c r="E19" s="82" t="s">
        <v>323</v>
      </c>
      <c r="F19" s="183"/>
      <c r="G19" s="86"/>
      <c r="H19" s="81"/>
      <c r="I19" s="80"/>
      <c r="J19" s="87" t="s">
        <v>325</v>
      </c>
      <c r="K19" s="182"/>
      <c r="L19" s="188"/>
      <c r="M19" s="87" t="s">
        <v>326</v>
      </c>
      <c r="N19" s="177"/>
    </row>
    <row r="20" spans="2:14" ht="11.25" customHeight="1">
      <c r="B20" s="91" t="s">
        <v>56</v>
      </c>
      <c r="C20" s="69" t="s">
        <v>177</v>
      </c>
      <c r="D20" s="229">
        <v>0</v>
      </c>
      <c r="E20" s="69">
        <v>1000</v>
      </c>
      <c r="F20" s="78">
        <v>1</v>
      </c>
      <c r="G20" s="69">
        <f>SUM(E20*D20)*3</f>
        <v>0</v>
      </c>
      <c r="H20" s="79" t="s">
        <v>66</v>
      </c>
      <c r="I20" s="102">
        <v>1</v>
      </c>
      <c r="J20" s="174">
        <f>SUM(I20*D20)</f>
        <v>0</v>
      </c>
      <c r="K20" s="69" t="s">
        <v>67</v>
      </c>
      <c r="L20" s="184">
        <v>4.2</v>
      </c>
      <c r="M20" s="86">
        <f aca="true" t="shared" si="0" ref="M20:M33">SUM(L20*D20)</f>
        <v>0</v>
      </c>
      <c r="N20" s="177" t="s">
        <v>74</v>
      </c>
    </row>
    <row r="21" spans="2:14" ht="11.25" customHeight="1">
      <c r="B21" s="91" t="s">
        <v>57</v>
      </c>
      <c r="C21" s="69" t="s">
        <v>178</v>
      </c>
      <c r="D21" s="229">
        <v>0</v>
      </c>
      <c r="E21" s="69">
        <v>750</v>
      </c>
      <c r="F21" s="78">
        <v>1</v>
      </c>
      <c r="G21" s="69">
        <f aca="true" t="shared" si="1" ref="G21:G33">SUM(E21*D21)*3</f>
        <v>0</v>
      </c>
      <c r="H21" s="79"/>
      <c r="I21" s="102">
        <v>0.75</v>
      </c>
      <c r="J21" s="174">
        <f aca="true" t="shared" si="2" ref="J21:J33">SUM(I21*D21)</f>
        <v>0</v>
      </c>
      <c r="K21" s="163"/>
      <c r="L21" s="184">
        <v>5.5</v>
      </c>
      <c r="M21" s="86">
        <f t="shared" si="0"/>
        <v>0</v>
      </c>
      <c r="N21" s="167"/>
    </row>
    <row r="22" spans="2:14" ht="11.25" customHeight="1">
      <c r="B22" s="91" t="s">
        <v>176</v>
      </c>
      <c r="C22" s="69" t="s">
        <v>177</v>
      </c>
      <c r="D22" s="229">
        <v>0</v>
      </c>
      <c r="E22" s="69">
        <v>2000</v>
      </c>
      <c r="F22" s="78">
        <v>1</v>
      </c>
      <c r="G22" s="69">
        <f t="shared" si="1"/>
        <v>0</v>
      </c>
      <c r="H22" s="79"/>
      <c r="I22" s="102">
        <v>2</v>
      </c>
      <c r="J22" s="174">
        <f t="shared" si="2"/>
        <v>0</v>
      </c>
      <c r="K22" s="163"/>
      <c r="L22" s="184">
        <v>7.5</v>
      </c>
      <c r="M22" s="86">
        <f t="shared" si="0"/>
        <v>0</v>
      </c>
      <c r="N22" s="167"/>
    </row>
    <row r="23" spans="2:14" ht="11.25" customHeight="1">
      <c r="B23" s="91" t="s">
        <v>58</v>
      </c>
      <c r="C23" s="69" t="s">
        <v>178</v>
      </c>
      <c r="D23" s="229">
        <v>0</v>
      </c>
      <c r="E23" s="69">
        <v>400</v>
      </c>
      <c r="F23" s="78">
        <v>1</v>
      </c>
      <c r="G23" s="69">
        <f t="shared" si="1"/>
        <v>0</v>
      </c>
      <c r="H23" s="79"/>
      <c r="I23" s="102">
        <v>0.4</v>
      </c>
      <c r="J23" s="174">
        <f t="shared" si="2"/>
        <v>0</v>
      </c>
      <c r="K23" s="163"/>
      <c r="L23" s="184">
        <v>3.3</v>
      </c>
      <c r="M23" s="86">
        <f t="shared" si="0"/>
        <v>0</v>
      </c>
      <c r="N23" s="167"/>
    </row>
    <row r="24" spans="2:14" ht="11.25" customHeight="1">
      <c r="B24" s="91" t="s">
        <v>59</v>
      </c>
      <c r="C24" s="69" t="s">
        <v>178</v>
      </c>
      <c r="D24" s="229">
        <v>0</v>
      </c>
      <c r="E24" s="69">
        <v>1000</v>
      </c>
      <c r="F24" s="78">
        <v>1</v>
      </c>
      <c r="G24" s="69">
        <f t="shared" si="1"/>
        <v>0</v>
      </c>
      <c r="H24" s="79"/>
      <c r="I24" s="102">
        <v>1</v>
      </c>
      <c r="J24" s="174">
        <f t="shared" si="2"/>
        <v>0</v>
      </c>
      <c r="K24" s="163"/>
      <c r="L24" s="184">
        <v>8.3</v>
      </c>
      <c r="M24" s="86">
        <f t="shared" si="0"/>
        <v>0</v>
      </c>
      <c r="N24" s="167"/>
    </row>
    <row r="25" spans="2:14" ht="11.25" customHeight="1">
      <c r="B25" s="91" t="s">
        <v>64</v>
      </c>
      <c r="C25" s="69" t="s">
        <v>178</v>
      </c>
      <c r="D25" s="229">
        <v>0</v>
      </c>
      <c r="E25" s="69">
        <v>1250</v>
      </c>
      <c r="F25" s="78">
        <v>1</v>
      </c>
      <c r="G25" s="69">
        <f t="shared" si="1"/>
        <v>0</v>
      </c>
      <c r="H25" s="79"/>
      <c r="I25" s="102">
        <v>1.25</v>
      </c>
      <c r="J25" s="174">
        <f t="shared" si="2"/>
        <v>0</v>
      </c>
      <c r="K25" s="163"/>
      <c r="L25" s="184">
        <v>10</v>
      </c>
      <c r="M25" s="86">
        <f t="shared" si="0"/>
        <v>0</v>
      </c>
      <c r="N25" s="167"/>
    </row>
    <row r="26" spans="2:17" ht="11.25" customHeight="1">
      <c r="B26" s="282" t="s">
        <v>60</v>
      </c>
      <c r="C26" s="283" t="s">
        <v>178</v>
      </c>
      <c r="D26" s="284">
        <v>0</v>
      </c>
      <c r="E26" s="283">
        <v>250</v>
      </c>
      <c r="F26" s="285">
        <v>1</v>
      </c>
      <c r="G26" s="283">
        <f t="shared" si="1"/>
        <v>0</v>
      </c>
      <c r="H26" s="286"/>
      <c r="I26" s="287">
        <v>0.25</v>
      </c>
      <c r="J26" s="288">
        <f t="shared" si="2"/>
        <v>0</v>
      </c>
      <c r="K26" s="289"/>
      <c r="L26" s="290">
        <v>2</v>
      </c>
      <c r="M26" s="291">
        <f t="shared" si="0"/>
        <v>0</v>
      </c>
      <c r="N26" s="292"/>
      <c r="Q26" s="281"/>
    </row>
    <row r="27" spans="2:14" ht="11.25" customHeight="1">
      <c r="B27" s="91" t="s">
        <v>61</v>
      </c>
      <c r="C27" s="69" t="s">
        <v>178</v>
      </c>
      <c r="D27" s="229">
        <v>0</v>
      </c>
      <c r="E27" s="69">
        <v>500</v>
      </c>
      <c r="F27" s="78">
        <v>1</v>
      </c>
      <c r="G27" s="69">
        <f t="shared" si="1"/>
        <v>0</v>
      </c>
      <c r="H27" s="79"/>
      <c r="I27" s="102">
        <v>0.5</v>
      </c>
      <c r="J27" s="174">
        <f t="shared" si="2"/>
        <v>0</v>
      </c>
      <c r="K27" s="163"/>
      <c r="L27" s="184">
        <v>4.5</v>
      </c>
      <c r="M27" s="86">
        <f t="shared" si="0"/>
        <v>0</v>
      </c>
      <c r="N27" s="167"/>
    </row>
    <row r="28" spans="2:14" ht="11.25" customHeight="1">
      <c r="B28" s="91" t="s">
        <v>179</v>
      </c>
      <c r="C28" s="69" t="s">
        <v>177</v>
      </c>
      <c r="D28" s="229">
        <v>0</v>
      </c>
      <c r="E28" s="69">
        <v>1500</v>
      </c>
      <c r="F28" s="78">
        <v>1</v>
      </c>
      <c r="G28" s="69">
        <f t="shared" si="1"/>
        <v>0</v>
      </c>
      <c r="H28" s="79"/>
      <c r="I28" s="102">
        <v>1.5</v>
      </c>
      <c r="J28" s="174">
        <f t="shared" si="2"/>
        <v>0</v>
      </c>
      <c r="K28" s="163"/>
      <c r="L28" s="184">
        <v>6.3</v>
      </c>
      <c r="M28" s="86">
        <f t="shared" si="0"/>
        <v>0</v>
      </c>
      <c r="N28" s="167"/>
    </row>
    <row r="29" spans="2:14" ht="11.25" customHeight="1">
      <c r="B29" s="91" t="s">
        <v>62</v>
      </c>
      <c r="C29" s="69" t="s">
        <v>177</v>
      </c>
      <c r="D29" s="229">
        <v>0</v>
      </c>
      <c r="E29" s="69">
        <v>5000</v>
      </c>
      <c r="F29" s="78">
        <v>1</v>
      </c>
      <c r="G29" s="69">
        <f t="shared" si="1"/>
        <v>0</v>
      </c>
      <c r="H29" s="79"/>
      <c r="I29" s="102">
        <v>5</v>
      </c>
      <c r="J29" s="174">
        <f t="shared" si="2"/>
        <v>0</v>
      </c>
      <c r="K29" s="163"/>
      <c r="L29" s="184">
        <v>25</v>
      </c>
      <c r="M29" s="86">
        <f t="shared" si="0"/>
        <v>0</v>
      </c>
      <c r="N29" s="167"/>
    </row>
    <row r="30" spans="2:14" ht="11.25" customHeight="1">
      <c r="B30" s="91" t="s">
        <v>63</v>
      </c>
      <c r="C30" s="69" t="s">
        <v>177</v>
      </c>
      <c r="D30" s="229">
        <v>0</v>
      </c>
      <c r="E30" s="69">
        <v>4500</v>
      </c>
      <c r="F30" s="78">
        <v>1</v>
      </c>
      <c r="G30" s="69">
        <f t="shared" si="1"/>
        <v>0</v>
      </c>
      <c r="H30" s="79"/>
      <c r="I30" s="102">
        <v>4.5</v>
      </c>
      <c r="J30" s="174">
        <f t="shared" si="2"/>
        <v>0</v>
      </c>
      <c r="K30" s="163"/>
      <c r="L30" s="184">
        <v>18.5</v>
      </c>
      <c r="M30" s="86">
        <f t="shared" si="0"/>
        <v>0</v>
      </c>
      <c r="N30" s="167"/>
    </row>
    <row r="31" spans="2:14" ht="11.25" customHeight="1">
      <c r="B31" s="249" t="s">
        <v>65</v>
      </c>
      <c r="C31" s="70" t="s">
        <v>177</v>
      </c>
      <c r="D31" s="250">
        <v>0</v>
      </c>
      <c r="E31" s="70">
        <v>5000</v>
      </c>
      <c r="F31" s="251">
        <v>1</v>
      </c>
      <c r="G31" s="70">
        <f t="shared" si="1"/>
        <v>0</v>
      </c>
      <c r="H31" s="252"/>
      <c r="I31" s="253">
        <v>5</v>
      </c>
      <c r="J31" s="254">
        <f t="shared" si="2"/>
        <v>0</v>
      </c>
      <c r="K31" s="153"/>
      <c r="L31" s="255">
        <v>21</v>
      </c>
      <c r="M31" s="195">
        <f t="shared" si="0"/>
        <v>0</v>
      </c>
      <c r="N31" s="168"/>
    </row>
    <row r="32" spans="2:14" ht="11.25" customHeight="1">
      <c r="B32" s="257" t="s">
        <v>324</v>
      </c>
      <c r="C32" s="258" t="s">
        <v>178</v>
      </c>
      <c r="D32" s="256">
        <v>0</v>
      </c>
      <c r="E32" s="258">
        <v>750</v>
      </c>
      <c r="F32" s="259">
        <v>1</v>
      </c>
      <c r="G32" s="258">
        <f t="shared" si="1"/>
        <v>0</v>
      </c>
      <c r="H32" s="260"/>
      <c r="I32" s="261">
        <v>0.75</v>
      </c>
      <c r="J32" s="262">
        <f t="shared" si="2"/>
        <v>0</v>
      </c>
      <c r="K32" s="263"/>
      <c r="L32" s="264">
        <v>7</v>
      </c>
      <c r="M32" s="265">
        <f t="shared" si="0"/>
        <v>0</v>
      </c>
      <c r="N32" s="266"/>
    </row>
    <row r="33" spans="2:14" ht="11.25" customHeight="1">
      <c r="B33" s="267" t="s">
        <v>344</v>
      </c>
      <c r="C33" s="268" t="s">
        <v>178</v>
      </c>
      <c r="D33" s="229">
        <v>0</v>
      </c>
      <c r="E33" s="268">
        <v>750</v>
      </c>
      <c r="F33" s="269">
        <v>1</v>
      </c>
      <c r="G33" s="268">
        <f t="shared" si="1"/>
        <v>0</v>
      </c>
      <c r="H33" s="270"/>
      <c r="I33" s="271">
        <v>0.75</v>
      </c>
      <c r="J33" s="272">
        <f t="shared" si="2"/>
        <v>0</v>
      </c>
      <c r="K33" s="273"/>
      <c r="L33" s="274">
        <v>6</v>
      </c>
      <c r="M33" s="275">
        <f t="shared" si="0"/>
        <v>0</v>
      </c>
      <c r="N33" s="276"/>
    </row>
    <row r="34" spans="2:14" ht="11.25" customHeight="1">
      <c r="B34" s="267" t="s">
        <v>345</v>
      </c>
      <c r="C34" s="273"/>
      <c r="D34" s="229">
        <v>0</v>
      </c>
      <c r="E34" s="268"/>
      <c r="F34" s="269"/>
      <c r="G34" s="268"/>
      <c r="H34" s="277"/>
      <c r="I34" s="271"/>
      <c r="J34" s="272"/>
      <c r="K34" s="273"/>
      <c r="L34" s="278"/>
      <c r="M34" s="279"/>
      <c r="N34" s="280"/>
    </row>
    <row r="35" spans="2:14" ht="11.25" customHeight="1">
      <c r="B35" s="267"/>
      <c r="C35" s="273"/>
      <c r="D35" s="229">
        <v>0</v>
      </c>
      <c r="E35" s="268"/>
      <c r="F35" s="269"/>
      <c r="G35" s="268"/>
      <c r="H35" s="277"/>
      <c r="I35" s="271"/>
      <c r="J35" s="272"/>
      <c r="K35" s="273"/>
      <c r="L35" s="278"/>
      <c r="M35" s="279"/>
      <c r="N35" s="276"/>
    </row>
    <row r="36" spans="2:14" ht="6" customHeight="1" thickBot="1">
      <c r="B36" s="176"/>
      <c r="M36" s="29"/>
      <c r="N36" s="30"/>
    </row>
    <row r="37" spans="2:14" ht="13.5" thickBot="1">
      <c r="B37" s="94" t="s">
        <v>322</v>
      </c>
      <c r="C37" s="175"/>
      <c r="D37" s="173"/>
      <c r="E37" s="173"/>
      <c r="F37" s="161"/>
      <c r="G37" s="352">
        <f>SUM(G20:G35)</f>
        <v>0</v>
      </c>
      <c r="H37" s="178" t="s">
        <v>66</v>
      </c>
      <c r="I37" s="179"/>
      <c r="J37" s="192">
        <f>SUM(J20:J35,J15,J16,J17)</f>
        <v>0</v>
      </c>
      <c r="K37" s="193" t="s">
        <v>67</v>
      </c>
      <c r="L37" s="190"/>
      <c r="M37" s="189">
        <f>SUM(M20:M35,M15:M17)</f>
        <v>0</v>
      </c>
      <c r="N37" s="180" t="s">
        <v>74</v>
      </c>
    </row>
    <row r="38" spans="2:14" ht="9.75" customHeight="1">
      <c r="B38" s="95" t="s">
        <v>68</v>
      </c>
      <c r="C38" s="71"/>
      <c r="D38" s="62"/>
      <c r="E38" s="62"/>
      <c r="F38" s="62"/>
      <c r="G38" s="63"/>
      <c r="H38" s="64"/>
      <c r="I38" s="356"/>
      <c r="J38" s="357"/>
      <c r="K38" s="358"/>
      <c r="L38" s="64"/>
      <c r="M38" s="186"/>
      <c r="N38" s="169"/>
    </row>
    <row r="39" spans="2:14" ht="11.25" customHeight="1">
      <c r="B39" s="93" t="s">
        <v>69</v>
      </c>
      <c r="C39" s="72"/>
      <c r="D39" s="65"/>
      <c r="E39" s="303" t="s">
        <v>352</v>
      </c>
      <c r="F39" s="303"/>
      <c r="H39" s="304" t="s">
        <v>350</v>
      </c>
      <c r="I39" s="196"/>
      <c r="J39" s="197" t="s">
        <v>325</v>
      </c>
      <c r="K39" s="198"/>
      <c r="L39" s="302" t="s">
        <v>349</v>
      </c>
      <c r="M39" s="197"/>
      <c r="N39" s="30"/>
    </row>
    <row r="40" spans="2:14" ht="12.75">
      <c r="B40" s="93" t="s">
        <v>186</v>
      </c>
      <c r="C40" s="69" t="s">
        <v>351</v>
      </c>
      <c r="D40" s="229">
        <v>0</v>
      </c>
      <c r="E40" s="229">
        <v>0</v>
      </c>
      <c r="F40" s="78">
        <v>1</v>
      </c>
      <c r="G40" s="69">
        <f>SUM(E40*1000)*D40*3</f>
        <v>0</v>
      </c>
      <c r="H40" s="85"/>
      <c r="I40" s="194">
        <f>SUM(E40)</f>
        <v>0</v>
      </c>
      <c r="J40" s="174">
        <f>SUM(I40*D40)</f>
        <v>0</v>
      </c>
      <c r="K40" s="194"/>
      <c r="L40" s="296">
        <v>0</v>
      </c>
      <c r="M40" s="293">
        <f>SUM(L40*D40)</f>
        <v>0</v>
      </c>
      <c r="N40" s="177" t="s">
        <v>74</v>
      </c>
    </row>
    <row r="41" spans="2:14" ht="12.75">
      <c r="B41" s="93" t="s">
        <v>187</v>
      </c>
      <c r="C41" s="69" t="s">
        <v>351</v>
      </c>
      <c r="D41" s="229">
        <v>0</v>
      </c>
      <c r="E41" s="229">
        <v>0</v>
      </c>
      <c r="F41" s="78">
        <v>1</v>
      </c>
      <c r="G41" s="69">
        <f>SUM(E41*D41)*3000</f>
        <v>0</v>
      </c>
      <c r="H41" s="85"/>
      <c r="I41" s="194">
        <f>SUM(E41)</f>
        <v>0</v>
      </c>
      <c r="J41" s="174">
        <f>SUM(I41*D41)</f>
        <v>0</v>
      </c>
      <c r="K41" s="194"/>
      <c r="L41" s="296">
        <v>0</v>
      </c>
      <c r="M41" s="293">
        <f>SUM(L41*D41)</f>
        <v>0</v>
      </c>
      <c r="N41" s="164"/>
    </row>
    <row r="42" spans="2:14" ht="12.75">
      <c r="B42" s="93" t="s">
        <v>188</v>
      </c>
      <c r="C42" s="69" t="s">
        <v>351</v>
      </c>
      <c r="D42" s="229">
        <v>0</v>
      </c>
      <c r="E42" s="229"/>
      <c r="F42" s="78">
        <v>1</v>
      </c>
      <c r="G42" s="69"/>
      <c r="H42" s="85"/>
      <c r="I42" s="194"/>
      <c r="J42" s="174">
        <f>SUM(I42*D42)</f>
        <v>0</v>
      </c>
      <c r="K42" s="194"/>
      <c r="L42" s="183"/>
      <c r="M42" s="294"/>
      <c r="N42" s="164"/>
    </row>
    <row r="43" spans="2:14" ht="12.75">
      <c r="B43" s="93" t="s">
        <v>189</v>
      </c>
      <c r="C43" s="69" t="s">
        <v>351</v>
      </c>
      <c r="D43" s="229">
        <v>0</v>
      </c>
      <c r="E43" s="229"/>
      <c r="F43" s="78">
        <v>1</v>
      </c>
      <c r="G43" s="69"/>
      <c r="H43" s="85"/>
      <c r="I43" s="194"/>
      <c r="J43" s="174">
        <f>SUM(I43*D43)</f>
        <v>0</v>
      </c>
      <c r="K43" s="194"/>
      <c r="L43" s="183"/>
      <c r="M43" s="294"/>
      <c r="N43" s="164"/>
    </row>
    <row r="44" spans="2:14" ht="12.75">
      <c r="B44" s="93" t="s">
        <v>70</v>
      </c>
      <c r="C44" s="69"/>
      <c r="D44" s="69"/>
      <c r="E44" s="69"/>
      <c r="F44" s="69"/>
      <c r="G44" s="69"/>
      <c r="H44" s="85"/>
      <c r="I44" s="194"/>
      <c r="J44" s="68"/>
      <c r="K44" s="194"/>
      <c r="L44" s="183"/>
      <c r="M44" s="294"/>
      <c r="N44" s="164"/>
    </row>
    <row r="45" spans="2:14" ht="12.75" customHeight="1">
      <c r="B45" s="93" t="s">
        <v>190</v>
      </c>
      <c r="C45" s="69"/>
      <c r="D45" s="229">
        <v>0</v>
      </c>
      <c r="E45" s="69"/>
      <c r="F45" s="69"/>
      <c r="G45" s="69"/>
      <c r="H45" s="85"/>
      <c r="I45" s="194"/>
      <c r="J45" s="174">
        <f>SUM(I45*D45)</f>
        <v>0</v>
      </c>
      <c r="K45" s="194"/>
      <c r="L45" s="183"/>
      <c r="M45" s="294"/>
      <c r="N45" s="164"/>
    </row>
    <row r="46" spans="2:14" ht="12.75" customHeight="1">
      <c r="B46" s="93" t="s">
        <v>191</v>
      </c>
      <c r="C46" s="69"/>
      <c r="D46" s="229">
        <v>0</v>
      </c>
      <c r="E46" s="69"/>
      <c r="F46" s="69"/>
      <c r="G46" s="69"/>
      <c r="H46" s="85"/>
      <c r="I46" s="194"/>
      <c r="J46" s="174">
        <f>SUM(I46*D46)</f>
        <v>0</v>
      </c>
      <c r="K46" s="194"/>
      <c r="L46" s="183"/>
      <c r="M46" s="294"/>
      <c r="N46" s="164"/>
    </row>
    <row r="47" spans="2:14" ht="12.75" customHeight="1">
      <c r="B47" s="93" t="s">
        <v>327</v>
      </c>
      <c r="C47" s="69"/>
      <c r="D47" s="229">
        <v>0</v>
      </c>
      <c r="E47" s="69"/>
      <c r="F47" s="69"/>
      <c r="G47" s="69"/>
      <c r="H47" s="85"/>
      <c r="I47" s="194"/>
      <c r="J47" s="174">
        <f>SUM(I47*D47)</f>
        <v>0</v>
      </c>
      <c r="K47" s="194"/>
      <c r="L47" s="183"/>
      <c r="M47" s="294"/>
      <c r="N47" s="164"/>
    </row>
    <row r="48" spans="2:14" ht="8.25" customHeight="1" thickBot="1">
      <c r="B48" s="93"/>
      <c r="C48" s="69"/>
      <c r="D48" s="69"/>
      <c r="E48" s="69"/>
      <c r="F48" s="69"/>
      <c r="G48" s="70"/>
      <c r="H48" s="85"/>
      <c r="I48" s="194"/>
      <c r="J48" s="68"/>
      <c r="K48" s="194"/>
      <c r="L48" s="79"/>
      <c r="M48" s="295"/>
      <c r="N48" s="164"/>
    </row>
    <row r="49" spans="2:14" ht="12" customHeight="1" thickBot="1">
      <c r="B49" s="94" t="s">
        <v>332</v>
      </c>
      <c r="C49" s="195"/>
      <c r="D49" s="195"/>
      <c r="E49" s="195"/>
      <c r="F49" s="195"/>
      <c r="G49" s="170">
        <f>SUM(G40:G48)</f>
        <v>0</v>
      </c>
      <c r="H49" s="178" t="s">
        <v>66</v>
      </c>
      <c r="I49" s="75"/>
      <c r="J49" s="230">
        <f>SUM(J40,J47,J41,J42,J43,J45,J46)</f>
        <v>0</v>
      </c>
      <c r="K49" s="231" t="s">
        <v>67</v>
      </c>
      <c r="L49" s="199"/>
      <c r="M49" s="170">
        <f>SUM(M40:M47)</f>
        <v>0</v>
      </c>
      <c r="N49" s="180" t="s">
        <v>74</v>
      </c>
    </row>
    <row r="50" spans="2:14" ht="11.25" customHeight="1" thickBot="1">
      <c r="B50" s="96" t="s">
        <v>47</v>
      </c>
      <c r="C50" s="64"/>
      <c r="D50" s="62"/>
      <c r="E50" s="62"/>
      <c r="F50" s="62"/>
      <c r="G50" s="62"/>
      <c r="H50" s="64"/>
      <c r="I50" s="64"/>
      <c r="J50" s="66"/>
      <c r="K50" s="64"/>
      <c r="L50" s="301" t="s">
        <v>348</v>
      </c>
      <c r="M50" s="307">
        <f>SUM(M49,M37)</f>
        <v>0</v>
      </c>
      <c r="N50" s="180" t="s">
        <v>74</v>
      </c>
    </row>
    <row r="51" spans="2:14" ht="11.25" customHeight="1">
      <c r="B51" s="97" t="s">
        <v>192</v>
      </c>
      <c r="C51" s="64"/>
      <c r="D51" s="62"/>
      <c r="E51" s="62"/>
      <c r="F51" s="209">
        <v>1</v>
      </c>
      <c r="G51" s="215">
        <f>IF(J37=0,0,IF(J37&lt;=10,J37,IF(J37&gt;10,10)))</f>
        <v>0</v>
      </c>
      <c r="H51" s="71" t="s">
        <v>67</v>
      </c>
      <c r="I51" s="64"/>
      <c r="J51" s="42"/>
      <c r="K51" s="64"/>
      <c r="L51" s="200"/>
      <c r="M51" s="186"/>
      <c r="N51" s="169"/>
    </row>
    <row r="52" spans="2:14" ht="11.25" customHeight="1" thickBot="1">
      <c r="B52" s="98" t="s">
        <v>193</v>
      </c>
      <c r="C52" s="64"/>
      <c r="D52" s="62"/>
      <c r="E52" s="62"/>
      <c r="F52" s="209">
        <v>0.4</v>
      </c>
      <c r="G52" s="216">
        <f>SUM(J37-G51)*0.4</f>
        <v>0</v>
      </c>
      <c r="H52" s="71" t="s">
        <v>67</v>
      </c>
      <c r="I52" s="64"/>
      <c r="J52" s="42"/>
      <c r="K52" s="64"/>
      <c r="L52" s="200"/>
      <c r="M52" s="186"/>
      <c r="N52" s="169"/>
    </row>
    <row r="53" spans="2:14" ht="11.25" customHeight="1" thickBot="1">
      <c r="B53" s="96" t="s">
        <v>71</v>
      </c>
      <c r="C53" s="64"/>
      <c r="D53" s="62"/>
      <c r="E53" s="62"/>
      <c r="F53" s="71"/>
      <c r="G53" s="32"/>
      <c r="H53" s="64"/>
      <c r="I53" s="64"/>
      <c r="J53" s="217">
        <f>SUM(G51,G52)</f>
        <v>0</v>
      </c>
      <c r="K53" s="210" t="s">
        <v>67</v>
      </c>
      <c r="L53" s="200"/>
      <c r="M53" s="171">
        <f>SUM(J53*1000)/240</f>
        <v>0</v>
      </c>
      <c r="N53" s="214" t="s">
        <v>74</v>
      </c>
    </row>
    <row r="54" spans="2:14" ht="11.25" customHeight="1">
      <c r="B54" s="207" t="s">
        <v>329</v>
      </c>
      <c r="C54" s="64"/>
      <c r="D54" s="62"/>
      <c r="E54" s="62"/>
      <c r="F54" s="209">
        <v>1</v>
      </c>
      <c r="G54" s="232">
        <f>SUM(J40,J41)</f>
        <v>0</v>
      </c>
      <c r="H54" s="64"/>
      <c r="I54" s="64"/>
      <c r="J54" s="211"/>
      <c r="K54" s="211"/>
      <c r="L54" s="200"/>
      <c r="M54" s="186"/>
      <c r="N54" s="169"/>
    </row>
    <row r="55" spans="2:14" ht="11.25" customHeight="1" thickBot="1">
      <c r="B55" s="208" t="s">
        <v>330</v>
      </c>
      <c r="C55" s="64"/>
      <c r="D55" s="62"/>
      <c r="E55" s="62"/>
      <c r="F55" s="209">
        <v>1</v>
      </c>
      <c r="G55" s="233">
        <f>SUM(G45,G46)</f>
        <v>0</v>
      </c>
      <c r="H55" s="64"/>
      <c r="I55" s="64"/>
      <c r="J55" s="42"/>
      <c r="K55" s="64"/>
      <c r="L55" s="42"/>
      <c r="M55" s="186"/>
      <c r="N55" s="169"/>
    </row>
    <row r="56" spans="2:14" ht="13.5" thickBot="1">
      <c r="B56" s="206" t="s">
        <v>331</v>
      </c>
      <c r="C56" s="186"/>
      <c r="D56" s="186"/>
      <c r="E56" s="186"/>
      <c r="F56" s="186"/>
      <c r="G56" s="186"/>
      <c r="H56" s="186"/>
      <c r="I56" s="186"/>
      <c r="J56" s="234">
        <f>MAX(G54,G55)</f>
        <v>0</v>
      </c>
      <c r="K56" s="210" t="s">
        <v>67</v>
      </c>
      <c r="L56" s="186"/>
      <c r="M56" s="171">
        <f>SUM(J56*1000)/240</f>
        <v>0</v>
      </c>
      <c r="N56" s="214" t="s">
        <v>74</v>
      </c>
    </row>
    <row r="57" spans="2:14" ht="6" customHeight="1" thickBot="1">
      <c r="B57" s="212"/>
      <c r="C57" s="186"/>
      <c r="D57" s="186"/>
      <c r="E57" s="186"/>
      <c r="F57" s="186"/>
      <c r="G57" s="186"/>
      <c r="H57" s="186"/>
      <c r="I57" s="186"/>
      <c r="J57" s="186"/>
      <c r="K57" s="186"/>
      <c r="L57" s="186"/>
      <c r="M57" s="186"/>
      <c r="N57" s="169"/>
    </row>
    <row r="58" spans="2:14" ht="13.5" thickBot="1">
      <c r="B58" s="218" t="s">
        <v>72</v>
      </c>
      <c r="C58" s="64"/>
      <c r="D58" s="62"/>
      <c r="E58" s="62"/>
      <c r="F58" s="62"/>
      <c r="G58" s="171">
        <f>SUM(G37,G49)</f>
        <v>0</v>
      </c>
      <c r="H58" s="213" t="s">
        <v>66</v>
      </c>
      <c r="I58" s="64"/>
      <c r="J58" s="171">
        <f>SUM(J53,J56)</f>
        <v>0</v>
      </c>
      <c r="K58" s="213" t="s">
        <v>67</v>
      </c>
      <c r="L58" s="200"/>
      <c r="M58" s="171">
        <f>SUM(J58*1000)/240</f>
        <v>0</v>
      </c>
      <c r="N58" s="214" t="s">
        <v>74</v>
      </c>
    </row>
    <row r="59" spans="2:14" ht="5.25" customHeight="1" thickBot="1">
      <c r="B59" s="222"/>
      <c r="C59" s="219"/>
      <c r="D59" s="219"/>
      <c r="E59" s="219"/>
      <c r="F59" s="219"/>
      <c r="G59" s="186"/>
      <c r="H59" s="219"/>
      <c r="I59" s="219"/>
      <c r="J59" s="219"/>
      <c r="K59" s="219"/>
      <c r="L59" s="219"/>
      <c r="M59" s="186"/>
      <c r="N59" s="169"/>
    </row>
    <row r="60" spans="2:14" ht="12.75" customHeight="1" thickBot="1">
      <c r="B60" s="224"/>
      <c r="C60" s="67" t="s">
        <v>346</v>
      </c>
      <c r="D60" s="221"/>
      <c r="E60" s="221"/>
      <c r="F60" s="220"/>
      <c r="G60" s="225">
        <f>SUM(J58)*1.1</f>
        <v>0</v>
      </c>
      <c r="H60" s="226" t="s">
        <v>67</v>
      </c>
      <c r="I60" s="220"/>
      <c r="J60" s="235">
        <f>#VALUE!</f>
        <v>0</v>
      </c>
      <c r="K60" s="236" t="s">
        <v>67</v>
      </c>
      <c r="L60" s="305" t="s">
        <v>353</v>
      </c>
      <c r="M60" s="221"/>
      <c r="N60" s="223"/>
    </row>
    <row r="61" spans="2:12" ht="12.75">
      <c r="B61" s="306" t="s">
        <v>354</v>
      </c>
      <c r="C61" s="45"/>
      <c r="G61" s="237" t="s">
        <v>336</v>
      </c>
      <c r="H61" s="245"/>
      <c r="I61" s="245"/>
      <c r="J61" s="245"/>
      <c r="K61" s="245"/>
      <c r="L61" s="246"/>
    </row>
    <row r="62" spans="2:12" ht="12.75">
      <c r="B62" s="306" t="s">
        <v>355</v>
      </c>
      <c r="C62" s="45"/>
      <c r="G62" s="238" t="s">
        <v>337</v>
      </c>
      <c r="H62" s="75"/>
      <c r="I62" s="75"/>
      <c r="J62" s="75"/>
      <c r="K62" s="75"/>
      <c r="L62" s="77"/>
    </row>
    <row r="63" spans="2:12" ht="12.75">
      <c r="B63" s="51" t="s">
        <v>356</v>
      </c>
      <c r="G63" s="238" t="s">
        <v>338</v>
      </c>
      <c r="H63" s="75"/>
      <c r="I63" s="75"/>
      <c r="J63" s="75"/>
      <c r="K63" s="75"/>
      <c r="L63" s="77"/>
    </row>
    <row r="64" spans="2:12" ht="12.75">
      <c r="B64" s="51" t="s">
        <v>357</v>
      </c>
      <c r="G64" s="238" t="s">
        <v>339</v>
      </c>
      <c r="H64" s="75"/>
      <c r="I64" s="75"/>
      <c r="J64" s="75"/>
      <c r="K64" s="75"/>
      <c r="L64" s="77"/>
    </row>
    <row r="65" spans="7:12" ht="12.75">
      <c r="G65" s="238" t="s">
        <v>340</v>
      </c>
      <c r="H65" s="75"/>
      <c r="I65" s="75"/>
      <c r="J65" s="75"/>
      <c r="K65" s="75"/>
      <c r="L65" s="77"/>
    </row>
    <row r="66" spans="2:12" ht="12.75">
      <c r="B66" s="45"/>
      <c r="E66" s="297" t="s">
        <v>347</v>
      </c>
      <c r="F66" s="298"/>
      <c r="G66" s="239" t="s">
        <v>341</v>
      </c>
      <c r="H66" s="247"/>
      <c r="I66" s="247"/>
      <c r="J66" s="247"/>
      <c r="K66" s="247"/>
      <c r="L66" s="248"/>
    </row>
    <row r="67" ht="12.75">
      <c r="E67" t="s">
        <v>343</v>
      </c>
    </row>
  </sheetData>
  <sheetProtection/>
  <mergeCells count="2">
    <mergeCell ref="C8:D8"/>
    <mergeCell ref="I38:K38"/>
  </mergeCells>
  <printOptions/>
  <pageMargins left="0.2" right="0.2" top="0.25" bottom="0.2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3:I94"/>
  <sheetViews>
    <sheetView zoomScale="160" zoomScaleNormal="160" zoomScalePageLayoutView="0" workbookViewId="0" topLeftCell="D4">
      <selection activeCell="H69" sqref="A1:H69"/>
    </sheetView>
  </sheetViews>
  <sheetFormatPr defaultColWidth="9.33203125" defaultRowHeight="12.75"/>
  <cols>
    <col min="1" max="1" width="3.33203125" style="0" customWidth="1"/>
    <col min="2" max="2" width="21.83203125" style="0" customWidth="1"/>
    <col min="3" max="3" width="17.83203125" style="0" customWidth="1"/>
    <col min="4" max="4" width="16.83203125" style="0" customWidth="1"/>
    <col min="5" max="8" width="18" style="0" customWidth="1"/>
  </cols>
  <sheetData>
    <row r="1" ht="10.5" customHeight="1"/>
    <row r="2" ht="10.5" customHeight="1"/>
    <row r="3" spans="4:7" ht="33" customHeight="1">
      <c r="D3" s="2" t="s">
        <v>371</v>
      </c>
      <c r="E3" s="1"/>
      <c r="F3" s="1"/>
      <c r="G3" s="19"/>
    </row>
    <row r="5" ht="14.25" customHeight="1">
      <c r="C5" s="20"/>
    </row>
    <row r="6" ht="14.25" customHeight="1">
      <c r="C6" s="20"/>
    </row>
    <row r="7" ht="14.25" customHeight="1">
      <c r="C7" s="20"/>
    </row>
    <row r="8" ht="13.5" thickBot="1">
      <c r="C8" s="20"/>
    </row>
    <row r="9" spans="2:8" ht="12.75">
      <c r="B9" s="3"/>
      <c r="C9" s="4"/>
      <c r="D9" s="4"/>
      <c r="E9" s="4"/>
      <c r="F9" s="4"/>
      <c r="G9" s="4"/>
      <c r="H9" s="5"/>
    </row>
    <row r="10" spans="2:8" ht="21" customHeight="1">
      <c r="B10" s="6" t="s">
        <v>0</v>
      </c>
      <c r="C10" s="7">
        <v>5837</v>
      </c>
      <c r="D10" s="7">
        <v>5870</v>
      </c>
      <c r="E10" s="7">
        <v>5871</v>
      </c>
      <c r="F10" s="7">
        <v>5872</v>
      </c>
      <c r="G10" s="7">
        <v>5874</v>
      </c>
      <c r="H10" s="8">
        <v>5875</v>
      </c>
    </row>
    <row r="11" spans="2:8" ht="18.75" customHeight="1">
      <c r="B11" s="9" t="s">
        <v>25</v>
      </c>
      <c r="C11" s="10" t="s">
        <v>10</v>
      </c>
      <c r="D11" s="10" t="s">
        <v>11</v>
      </c>
      <c r="E11" s="10" t="s">
        <v>9</v>
      </c>
      <c r="F11" s="10" t="s">
        <v>15</v>
      </c>
      <c r="G11" s="10" t="s">
        <v>17</v>
      </c>
      <c r="H11" s="11" t="s">
        <v>18</v>
      </c>
    </row>
    <row r="12" spans="2:8" ht="15" customHeight="1">
      <c r="B12" s="9" t="s">
        <v>27</v>
      </c>
      <c r="C12" s="10" t="s">
        <v>1</v>
      </c>
      <c r="D12" s="10" t="s">
        <v>1</v>
      </c>
      <c r="E12" s="10" t="s">
        <v>1</v>
      </c>
      <c r="F12" s="10" t="s">
        <v>1</v>
      </c>
      <c r="G12" s="10" t="s">
        <v>1</v>
      </c>
      <c r="H12" s="11" t="s">
        <v>1</v>
      </c>
    </row>
    <row r="13" spans="2:8" ht="15" customHeight="1">
      <c r="B13" s="9" t="s">
        <v>26</v>
      </c>
      <c r="C13" s="10" t="s">
        <v>13</v>
      </c>
      <c r="D13" s="10" t="s">
        <v>13</v>
      </c>
      <c r="E13" s="10" t="s">
        <v>12</v>
      </c>
      <c r="F13" s="10" t="s">
        <v>16</v>
      </c>
      <c r="G13" s="10" t="s">
        <v>23</v>
      </c>
      <c r="H13" s="11" t="s">
        <v>19</v>
      </c>
    </row>
    <row r="14" spans="2:8" ht="15" customHeight="1">
      <c r="B14" s="9" t="s">
        <v>29</v>
      </c>
      <c r="C14" s="10">
        <v>30</v>
      </c>
      <c r="D14" s="10">
        <v>35</v>
      </c>
      <c r="E14" s="10">
        <v>45</v>
      </c>
      <c r="F14" s="10">
        <v>60</v>
      </c>
      <c r="G14" s="10">
        <v>65</v>
      </c>
      <c r="H14" s="11">
        <v>100</v>
      </c>
    </row>
    <row r="15" spans="2:8" ht="24" customHeight="1">
      <c r="B15" s="12" t="s">
        <v>37</v>
      </c>
      <c r="C15" s="10">
        <v>146</v>
      </c>
      <c r="D15" s="10">
        <v>139</v>
      </c>
      <c r="E15" s="10">
        <v>156</v>
      </c>
      <c r="F15" s="10">
        <v>220</v>
      </c>
      <c r="G15" s="10">
        <v>261</v>
      </c>
      <c r="H15" s="11">
        <v>294</v>
      </c>
    </row>
    <row r="16" spans="2:8" ht="15" customHeight="1">
      <c r="B16" s="9" t="s">
        <v>28</v>
      </c>
      <c r="C16" s="10" t="s">
        <v>2</v>
      </c>
      <c r="D16" s="10" t="s">
        <v>2</v>
      </c>
      <c r="E16" s="10" t="s">
        <v>2</v>
      </c>
      <c r="F16" s="10" t="s">
        <v>2</v>
      </c>
      <c r="G16" s="10" t="s">
        <v>2</v>
      </c>
      <c r="H16" s="11" t="s">
        <v>2</v>
      </c>
    </row>
    <row r="17" spans="2:8" ht="15" customHeight="1">
      <c r="B17" s="9" t="s">
        <v>30</v>
      </c>
      <c r="C17" s="10">
        <v>67</v>
      </c>
      <c r="D17" s="10">
        <v>62</v>
      </c>
      <c r="E17" s="10">
        <v>63</v>
      </c>
      <c r="F17" s="10">
        <v>66</v>
      </c>
      <c r="G17" s="10">
        <v>66</v>
      </c>
      <c r="H17" s="11">
        <v>66</v>
      </c>
    </row>
    <row r="18" spans="2:8" ht="15" customHeight="1">
      <c r="B18" s="9" t="s">
        <v>31</v>
      </c>
      <c r="C18" s="10">
        <v>67</v>
      </c>
      <c r="D18" s="10">
        <v>62</v>
      </c>
      <c r="E18" s="10">
        <v>63</v>
      </c>
      <c r="F18" s="10">
        <v>66</v>
      </c>
      <c r="G18" s="10">
        <v>60</v>
      </c>
      <c r="H18" s="11">
        <v>60</v>
      </c>
    </row>
    <row r="19" spans="2:8" ht="15" customHeight="1">
      <c r="B19" s="9" t="s">
        <v>32</v>
      </c>
      <c r="C19" s="10">
        <v>50</v>
      </c>
      <c r="D19" s="10">
        <v>100</v>
      </c>
      <c r="E19" s="10">
        <v>100</v>
      </c>
      <c r="F19" s="10">
        <v>100</v>
      </c>
      <c r="G19" s="10">
        <v>100</v>
      </c>
      <c r="H19" s="11">
        <v>200</v>
      </c>
    </row>
    <row r="20" spans="2:8" ht="15" customHeight="1">
      <c r="B20" s="9" t="s">
        <v>33</v>
      </c>
      <c r="C20" s="10">
        <v>8</v>
      </c>
      <c r="D20" s="10">
        <v>10</v>
      </c>
      <c r="E20" s="10">
        <v>12</v>
      </c>
      <c r="F20" s="10">
        <v>14</v>
      </c>
      <c r="G20" s="10">
        <v>14</v>
      </c>
      <c r="H20" s="11" t="s">
        <v>20</v>
      </c>
    </row>
    <row r="21" spans="2:8" ht="95.25" customHeight="1">
      <c r="B21" s="13" t="s">
        <v>34</v>
      </c>
      <c r="C21" s="14" t="s">
        <v>6</v>
      </c>
      <c r="D21" s="14" t="s">
        <v>14</v>
      </c>
      <c r="E21" s="14" t="s">
        <v>227</v>
      </c>
      <c r="F21" s="14" t="s">
        <v>228</v>
      </c>
      <c r="G21" s="14" t="s">
        <v>229</v>
      </c>
      <c r="H21" s="15" t="s">
        <v>24</v>
      </c>
    </row>
    <row r="22" spans="2:8" ht="15" customHeight="1">
      <c r="B22" s="9" t="s">
        <v>35</v>
      </c>
      <c r="C22" s="10" t="s">
        <v>3</v>
      </c>
      <c r="D22" s="10" t="s">
        <v>8</v>
      </c>
      <c r="E22" s="10" t="s">
        <v>8</v>
      </c>
      <c r="F22" s="10" t="s">
        <v>8</v>
      </c>
      <c r="G22" s="10" t="s">
        <v>22</v>
      </c>
      <c r="H22" s="11" t="s">
        <v>22</v>
      </c>
    </row>
    <row r="23" spans="2:8" ht="15" customHeight="1">
      <c r="B23" s="9" t="s">
        <v>36</v>
      </c>
      <c r="C23" s="10" t="s">
        <v>4</v>
      </c>
      <c r="D23" s="10" t="s">
        <v>4</v>
      </c>
      <c r="E23" s="10" t="s">
        <v>4</v>
      </c>
      <c r="F23" s="10" t="s">
        <v>4</v>
      </c>
      <c r="G23" s="10" t="s">
        <v>21</v>
      </c>
      <c r="H23" s="11" t="s">
        <v>21</v>
      </c>
    </row>
    <row r="24" spans="2:8" ht="15" customHeight="1">
      <c r="B24" s="9" t="s">
        <v>222</v>
      </c>
      <c r="C24" s="10" t="s">
        <v>5</v>
      </c>
      <c r="D24" s="10" t="s">
        <v>7</v>
      </c>
      <c r="E24" s="10" t="s">
        <v>7</v>
      </c>
      <c r="F24" s="10" t="s">
        <v>7</v>
      </c>
      <c r="G24" s="10" t="s">
        <v>7</v>
      </c>
      <c r="H24" s="11" t="s">
        <v>7</v>
      </c>
    </row>
    <row r="25" spans="2:8" ht="24" customHeight="1" thickBot="1">
      <c r="B25" s="16" t="s">
        <v>221</v>
      </c>
      <c r="C25" s="17">
        <v>5800</v>
      </c>
      <c r="D25" s="17">
        <v>6400</v>
      </c>
      <c r="E25" s="17">
        <v>7300</v>
      </c>
      <c r="F25" s="17">
        <v>8100</v>
      </c>
      <c r="G25" s="17">
        <v>9450</v>
      </c>
      <c r="H25" s="18">
        <v>10500</v>
      </c>
    </row>
    <row r="26" spans="3:7" ht="12.75">
      <c r="C26" s="150" t="s">
        <v>313</v>
      </c>
      <c r="D26" s="151"/>
      <c r="F26" s="158"/>
      <c r="G26" s="151"/>
    </row>
    <row r="27" spans="3:7" ht="12.75">
      <c r="C27" s="141"/>
      <c r="D27" s="152"/>
      <c r="F27" s="25"/>
      <c r="G27" s="152"/>
    </row>
    <row r="28" spans="2:8" ht="12.75">
      <c r="B28" s="142" t="s">
        <v>321</v>
      </c>
      <c r="C28" s="143"/>
      <c r="D28" s="153"/>
      <c r="E28" s="143"/>
      <c r="F28" s="159"/>
      <c r="G28" s="153"/>
      <c r="H28" s="143"/>
    </row>
    <row r="29" spans="2:8" ht="15.75">
      <c r="B29" s="144" t="s">
        <v>314</v>
      </c>
      <c r="C29" s="149" t="s">
        <v>315</v>
      </c>
      <c r="D29" s="154" t="s">
        <v>316</v>
      </c>
      <c r="E29" s="149" t="s">
        <v>317</v>
      </c>
      <c r="F29" s="160" t="s">
        <v>318</v>
      </c>
      <c r="G29" s="154" t="s">
        <v>319</v>
      </c>
      <c r="H29" s="149" t="s">
        <v>320</v>
      </c>
    </row>
    <row r="30" spans="2:8" ht="12.75">
      <c r="B30" s="144"/>
      <c r="C30" s="146"/>
      <c r="D30" s="155"/>
      <c r="E30" s="148"/>
      <c r="F30" s="157"/>
      <c r="G30" s="155"/>
      <c r="H30" s="148"/>
    </row>
    <row r="31" spans="2:8" ht="12.75">
      <c r="B31" s="145"/>
      <c r="C31" s="147"/>
      <c r="D31" s="156"/>
      <c r="E31" s="147"/>
      <c r="F31" s="147"/>
      <c r="G31" s="156"/>
      <c r="H31" s="147"/>
    </row>
    <row r="33" spans="2:3" ht="12.75">
      <c r="B33" t="s">
        <v>223</v>
      </c>
      <c r="C33" t="s">
        <v>224</v>
      </c>
    </row>
    <row r="34" spans="2:3" ht="12.75">
      <c r="B34" s="119" t="s">
        <v>245</v>
      </c>
      <c r="C34" t="s">
        <v>225</v>
      </c>
    </row>
    <row r="35" ht="12.75">
      <c r="C35" t="s">
        <v>226</v>
      </c>
    </row>
    <row r="36" ht="12.75">
      <c r="C36" t="s">
        <v>234</v>
      </c>
    </row>
    <row r="38" ht="12.75">
      <c r="C38" t="s">
        <v>231</v>
      </c>
    </row>
    <row r="39" ht="12.75">
      <c r="C39" t="s">
        <v>230</v>
      </c>
    </row>
    <row r="40" ht="12.75">
      <c r="C40" t="s">
        <v>232</v>
      </c>
    </row>
    <row r="41" ht="12.75">
      <c r="C41" t="s">
        <v>233</v>
      </c>
    </row>
    <row r="42" ht="12.75">
      <c r="C42" t="s">
        <v>235</v>
      </c>
    </row>
    <row r="43" ht="12.75">
      <c r="C43" t="s">
        <v>236</v>
      </c>
    </row>
    <row r="44" ht="12.75">
      <c r="C44" t="s">
        <v>237</v>
      </c>
    </row>
    <row r="46" spans="2:8" ht="12.75">
      <c r="B46" t="s">
        <v>238</v>
      </c>
      <c r="C46" t="s">
        <v>239</v>
      </c>
      <c r="H46" s="117" t="s">
        <v>259</v>
      </c>
    </row>
    <row r="47" ht="12.75">
      <c r="C47" t="s">
        <v>240</v>
      </c>
    </row>
    <row r="48" spans="3:8" ht="12.75">
      <c r="C48" t="s">
        <v>241</v>
      </c>
      <c r="H48" s="117" t="s">
        <v>264</v>
      </c>
    </row>
    <row r="49" spans="3:8" ht="12.75">
      <c r="C49" t="s">
        <v>263</v>
      </c>
      <c r="H49" s="117" t="s">
        <v>260</v>
      </c>
    </row>
    <row r="51" spans="3:8" ht="12.75">
      <c r="C51" t="s">
        <v>242</v>
      </c>
      <c r="H51" s="118" t="s">
        <v>261</v>
      </c>
    </row>
    <row r="53" spans="3:8" ht="12.75">
      <c r="C53" t="s">
        <v>243</v>
      </c>
      <c r="H53" s="117" t="s">
        <v>262</v>
      </c>
    </row>
    <row r="54" ht="12.75">
      <c r="C54" t="s">
        <v>244</v>
      </c>
    </row>
    <row r="56" spans="2:3" ht="12.75">
      <c r="B56" t="s">
        <v>246</v>
      </c>
      <c r="C56" t="s">
        <v>247</v>
      </c>
    </row>
    <row r="57" ht="12.75">
      <c r="C57" t="s">
        <v>248</v>
      </c>
    </row>
    <row r="58" ht="12.75">
      <c r="C58" t="s">
        <v>249</v>
      </c>
    </row>
    <row r="59" ht="12.75">
      <c r="C59" t="s">
        <v>250</v>
      </c>
    </row>
    <row r="60" ht="12.75">
      <c r="C60" t="s">
        <v>251</v>
      </c>
    </row>
    <row r="61" ht="12.75">
      <c r="C61" t="s">
        <v>252</v>
      </c>
    </row>
    <row r="62" ht="12.75">
      <c r="C62" t="s">
        <v>253</v>
      </c>
    </row>
    <row r="63" ht="12.75">
      <c r="C63" t="s">
        <v>254</v>
      </c>
    </row>
    <row r="64" spans="1:9" ht="12.75">
      <c r="A64" s="120"/>
      <c r="B64" s="120"/>
      <c r="C64" s="120" t="s">
        <v>255</v>
      </c>
      <c r="D64" s="120"/>
      <c r="E64" s="120"/>
      <c r="F64" s="120"/>
      <c r="G64" s="120"/>
      <c r="H64" s="120"/>
      <c r="I64" s="120"/>
    </row>
    <row r="65" spans="1:9" ht="12.75">
      <c r="A65" s="120"/>
      <c r="B65" s="120"/>
      <c r="C65" s="120" t="s">
        <v>256</v>
      </c>
      <c r="D65" s="120"/>
      <c r="E65" s="120"/>
      <c r="F65" s="120"/>
      <c r="G65" s="120"/>
      <c r="H65" s="120"/>
      <c r="I65" s="120"/>
    </row>
    <row r="66" spans="1:9" ht="12.75">
      <c r="A66" s="120"/>
      <c r="B66" s="120"/>
      <c r="C66" s="120" t="s">
        <v>257</v>
      </c>
      <c r="D66" s="120"/>
      <c r="E66" s="120"/>
      <c r="F66" s="120"/>
      <c r="G66" s="120"/>
      <c r="H66" s="120"/>
      <c r="I66" s="120"/>
    </row>
    <row r="67" spans="1:9" ht="12.75">
      <c r="A67" s="120"/>
      <c r="B67" s="120"/>
      <c r="C67" s="120" t="s">
        <v>258</v>
      </c>
      <c r="D67" s="120"/>
      <c r="E67" s="120"/>
      <c r="F67" s="120"/>
      <c r="G67" s="120"/>
      <c r="H67" s="120"/>
      <c r="I67" s="120"/>
    </row>
    <row r="68" spans="1:9" ht="12.75">
      <c r="A68" s="120"/>
      <c r="B68" s="120"/>
      <c r="C68" s="120"/>
      <c r="D68" s="120"/>
      <c r="E68" s="120"/>
      <c r="F68" s="120"/>
      <c r="G68" s="120"/>
      <c r="H68" s="120"/>
      <c r="I68" s="120"/>
    </row>
    <row r="69" spans="1:9" ht="12.75">
      <c r="A69" s="120"/>
      <c r="B69" s="120" t="s">
        <v>265</v>
      </c>
      <c r="C69" s="120"/>
      <c r="D69" s="120"/>
      <c r="E69" s="120"/>
      <c r="F69" s="120"/>
      <c r="G69" s="120"/>
      <c r="H69" s="120"/>
      <c r="I69" s="120"/>
    </row>
    <row r="70" spans="1:9" ht="12.75">
      <c r="A70" s="120"/>
      <c r="B70" s="120"/>
      <c r="C70" s="120"/>
      <c r="D70" s="120"/>
      <c r="E70" s="120"/>
      <c r="F70" s="120"/>
      <c r="G70" s="120"/>
      <c r="H70" s="120"/>
      <c r="I70" s="120"/>
    </row>
    <row r="71" spans="1:9" ht="12.75">
      <c r="A71" s="120"/>
      <c r="B71" s="120"/>
      <c r="C71" s="120"/>
      <c r="D71" s="120"/>
      <c r="E71" s="120"/>
      <c r="F71" s="120"/>
      <c r="G71" s="120"/>
      <c r="H71" s="120"/>
      <c r="I71" s="120"/>
    </row>
    <row r="72" spans="1:9" ht="12.75">
      <c r="A72" s="120"/>
      <c r="B72" s="120"/>
      <c r="C72" s="120"/>
      <c r="D72" s="120"/>
      <c r="E72" s="120"/>
      <c r="F72" s="120"/>
      <c r="G72" s="120"/>
      <c r="H72" s="120"/>
      <c r="I72" s="120"/>
    </row>
    <row r="73" spans="1:9" ht="12.75">
      <c r="A73" s="120"/>
      <c r="B73" s="120"/>
      <c r="C73" s="120"/>
      <c r="D73" s="120"/>
      <c r="E73" s="120"/>
      <c r="F73" s="120"/>
      <c r="G73" s="120"/>
      <c r="H73" s="120"/>
      <c r="I73" s="120"/>
    </row>
    <row r="74" spans="1:9" ht="12.75">
      <c r="A74" s="120"/>
      <c r="B74" s="120"/>
      <c r="C74" s="120"/>
      <c r="D74" s="120"/>
      <c r="E74" s="120"/>
      <c r="F74" s="120"/>
      <c r="G74" s="120"/>
      <c r="H74" s="120"/>
      <c r="I74" s="120"/>
    </row>
    <row r="75" spans="1:9" ht="12.75">
      <c r="A75" s="120"/>
      <c r="B75" s="120"/>
      <c r="C75" s="120"/>
      <c r="D75" s="120"/>
      <c r="E75" s="120"/>
      <c r="F75" s="120"/>
      <c r="G75" s="120"/>
      <c r="H75" s="120"/>
      <c r="I75" s="120"/>
    </row>
    <row r="76" spans="1:9" ht="12.75">
      <c r="A76" s="120"/>
      <c r="B76" s="120"/>
      <c r="C76" s="120"/>
      <c r="D76" s="120"/>
      <c r="E76" s="120"/>
      <c r="F76" s="120"/>
      <c r="G76" s="120"/>
      <c r="H76" s="120"/>
      <c r="I76" s="120"/>
    </row>
    <row r="77" spans="1:9" ht="12.75">
      <c r="A77" s="120"/>
      <c r="B77" s="120"/>
      <c r="C77" s="120"/>
      <c r="D77" s="120"/>
      <c r="E77" s="120"/>
      <c r="F77" s="120"/>
      <c r="G77" s="120"/>
      <c r="H77" s="120"/>
      <c r="I77" s="120"/>
    </row>
    <row r="78" spans="1:9" ht="12.75">
      <c r="A78" s="120"/>
      <c r="B78" s="120"/>
      <c r="C78" s="120"/>
      <c r="D78" s="120"/>
      <c r="E78" s="120"/>
      <c r="F78" s="120"/>
      <c r="G78" s="120"/>
      <c r="H78" s="120"/>
      <c r="I78" s="120"/>
    </row>
    <row r="79" spans="1:9" ht="12.75">
      <c r="A79" s="120"/>
      <c r="B79" s="120"/>
      <c r="C79" s="120"/>
      <c r="D79" s="120"/>
      <c r="E79" s="120"/>
      <c r="F79" s="120"/>
      <c r="G79" s="120"/>
      <c r="H79" s="120"/>
      <c r="I79" s="120"/>
    </row>
    <row r="80" spans="1:9" ht="12.75">
      <c r="A80" s="120"/>
      <c r="B80" s="120"/>
      <c r="C80" s="120"/>
      <c r="D80" s="120"/>
      <c r="E80" s="120"/>
      <c r="F80" s="120"/>
      <c r="G80" s="120"/>
      <c r="H80" s="120"/>
      <c r="I80" s="120"/>
    </row>
    <row r="81" spans="1:9" ht="12.75">
      <c r="A81" s="120"/>
      <c r="B81" s="120"/>
      <c r="C81" s="120"/>
      <c r="D81" s="120"/>
      <c r="E81" s="120"/>
      <c r="F81" s="120"/>
      <c r="G81" s="120"/>
      <c r="H81" s="120"/>
      <c r="I81" s="120"/>
    </row>
    <row r="82" spans="1:9" ht="12.75">
      <c r="A82" s="120"/>
      <c r="B82" s="120"/>
      <c r="C82" s="120"/>
      <c r="D82" s="120"/>
      <c r="E82" s="120"/>
      <c r="F82" s="120"/>
      <c r="G82" s="120"/>
      <c r="H82" s="120"/>
      <c r="I82" s="120"/>
    </row>
    <row r="83" spans="1:9" ht="12.75">
      <c r="A83" s="120"/>
      <c r="B83" s="120"/>
      <c r="C83" s="120"/>
      <c r="D83" s="120"/>
      <c r="E83" s="120"/>
      <c r="F83" s="120"/>
      <c r="G83" s="120"/>
      <c r="H83" s="120"/>
      <c r="I83" s="120"/>
    </row>
    <row r="84" spans="1:9" ht="12.75">
      <c r="A84" s="120"/>
      <c r="B84" s="120"/>
      <c r="C84" s="120"/>
      <c r="D84" s="120"/>
      <c r="E84" s="120"/>
      <c r="F84" s="120"/>
      <c r="G84" s="120"/>
      <c r="H84" s="120"/>
      <c r="I84" s="120"/>
    </row>
    <row r="85" spans="1:9" ht="12.75">
      <c r="A85" s="120"/>
      <c r="B85" s="120"/>
      <c r="C85" s="120"/>
      <c r="D85" s="120"/>
      <c r="E85" s="120"/>
      <c r="F85" s="120"/>
      <c r="G85" s="120"/>
      <c r="H85" s="120"/>
      <c r="I85" s="120"/>
    </row>
    <row r="86" spans="1:9" ht="12.75">
      <c r="A86" s="120"/>
      <c r="B86" s="120"/>
      <c r="C86" s="120"/>
      <c r="D86" s="120"/>
      <c r="E86" s="120"/>
      <c r="F86" s="120"/>
      <c r="G86" s="120"/>
      <c r="H86" s="120"/>
      <c r="I86" s="120"/>
    </row>
    <row r="87" spans="1:9" ht="12.75">
      <c r="A87" s="120"/>
      <c r="B87" s="120"/>
      <c r="C87" s="120"/>
      <c r="D87" s="120"/>
      <c r="E87" s="120"/>
      <c r="F87" s="120"/>
      <c r="G87" s="120"/>
      <c r="H87" s="120"/>
      <c r="I87" s="120"/>
    </row>
    <row r="88" spans="1:9" ht="12.75">
      <c r="A88" s="120"/>
      <c r="B88" s="120"/>
      <c r="C88" s="120"/>
      <c r="D88" s="120"/>
      <c r="E88" s="120"/>
      <c r="F88" s="120"/>
      <c r="G88" s="120"/>
      <c r="H88" s="120"/>
      <c r="I88" s="120"/>
    </row>
    <row r="89" spans="1:9" ht="12.75">
      <c r="A89" s="120"/>
      <c r="B89" s="120"/>
      <c r="C89" s="120"/>
      <c r="D89" s="120"/>
      <c r="E89" s="120"/>
      <c r="F89" s="120"/>
      <c r="G89" s="120"/>
      <c r="H89" s="120"/>
      <c r="I89" s="120"/>
    </row>
    <row r="90" spans="1:9" ht="12.75">
      <c r="A90" s="120"/>
      <c r="B90" s="120"/>
      <c r="C90" s="120"/>
      <c r="D90" s="120"/>
      <c r="E90" s="120"/>
      <c r="F90" s="120"/>
      <c r="G90" s="120"/>
      <c r="H90" s="120"/>
      <c r="I90" s="120"/>
    </row>
    <row r="91" spans="1:9" ht="12.75">
      <c r="A91" s="120"/>
      <c r="B91" s="120"/>
      <c r="C91" s="120"/>
      <c r="D91" s="120"/>
      <c r="E91" s="120"/>
      <c r="F91" s="120"/>
      <c r="G91" s="120"/>
      <c r="H91" s="120"/>
      <c r="I91" s="120"/>
    </row>
    <row r="92" spans="1:9" ht="12.75">
      <c r="A92" s="120"/>
      <c r="B92" s="120"/>
      <c r="C92" s="120"/>
      <c r="D92" s="120"/>
      <c r="E92" s="120"/>
      <c r="F92" s="120"/>
      <c r="G92" s="120"/>
      <c r="H92" s="120"/>
      <c r="I92" s="120"/>
    </row>
    <row r="93" spans="1:9" ht="12.75">
      <c r="A93" s="120"/>
      <c r="B93" s="120"/>
      <c r="C93" s="120"/>
      <c r="D93" s="120"/>
      <c r="E93" s="120"/>
      <c r="F93" s="120"/>
      <c r="G93" s="120"/>
      <c r="H93" s="120"/>
      <c r="I93" s="120"/>
    </row>
    <row r="94" spans="1:9" ht="12.75">
      <c r="A94" s="120"/>
      <c r="B94" s="120"/>
      <c r="C94" s="120"/>
      <c r="D94" s="120"/>
      <c r="E94" s="120"/>
      <c r="F94" s="120"/>
      <c r="G94" s="120"/>
      <c r="H94" s="120"/>
      <c r="I94" s="120"/>
    </row>
  </sheetData>
  <sheetProtection/>
  <printOptions/>
  <pageMargins left="0.45" right="0.45" top="0.25" bottom="0.25" header="0" footer="0"/>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3:D26"/>
  <sheetViews>
    <sheetView zoomScalePageLayoutView="0" workbookViewId="0" topLeftCell="A1">
      <selection activeCell="A1" sqref="A1"/>
    </sheetView>
  </sheetViews>
  <sheetFormatPr defaultColWidth="9.33203125" defaultRowHeight="12.75"/>
  <cols>
    <col min="1" max="1" width="2.66015625" style="0" customWidth="1"/>
    <col min="2" max="2" width="6" style="0" customWidth="1"/>
  </cols>
  <sheetData>
    <row r="3" ht="12.75">
      <c r="B3" s="113" t="s">
        <v>198</v>
      </c>
    </row>
    <row r="4" ht="12.75">
      <c r="B4" s="114" t="s">
        <v>199</v>
      </c>
    </row>
    <row r="5" ht="12.75">
      <c r="B5" s="114" t="s">
        <v>200</v>
      </c>
    </row>
    <row r="6" ht="12.75">
      <c r="B6" s="114" t="s">
        <v>201</v>
      </c>
    </row>
    <row r="7" ht="12.75">
      <c r="B7" s="114" t="s">
        <v>202</v>
      </c>
    </row>
    <row r="8" ht="12.75">
      <c r="B8" s="114" t="s">
        <v>203</v>
      </c>
    </row>
    <row r="9" spans="2:4" ht="12.75">
      <c r="B9" s="112" t="s">
        <v>204</v>
      </c>
      <c r="D9" s="112" t="s">
        <v>205</v>
      </c>
    </row>
    <row r="10" spans="2:4" ht="12.75">
      <c r="B10" s="112"/>
      <c r="D10" s="112"/>
    </row>
    <row r="11" ht="12.75">
      <c r="B11" s="113" t="s">
        <v>206</v>
      </c>
    </row>
    <row r="12" ht="12.75">
      <c r="B12" s="114" t="s">
        <v>207</v>
      </c>
    </row>
    <row r="13" ht="18.75">
      <c r="B13" s="115" t="s">
        <v>208</v>
      </c>
    </row>
    <row r="14" ht="18.75">
      <c r="B14" s="115" t="s">
        <v>209</v>
      </c>
    </row>
    <row r="15" ht="12.75">
      <c r="B15" s="114" t="s">
        <v>210</v>
      </c>
    </row>
    <row r="16" ht="12.75">
      <c r="B16" s="114" t="s">
        <v>211</v>
      </c>
    </row>
    <row r="17" ht="12.75">
      <c r="B17" s="114" t="s">
        <v>212</v>
      </c>
    </row>
    <row r="18" spans="2:4" ht="12.75">
      <c r="B18" s="116" t="s">
        <v>204</v>
      </c>
      <c r="D18" s="116" t="s">
        <v>213</v>
      </c>
    </row>
    <row r="19" spans="2:4" ht="12.75">
      <c r="B19" s="116"/>
      <c r="D19" s="116"/>
    </row>
    <row r="20" ht="12.75">
      <c r="B20" s="113" t="s">
        <v>214</v>
      </c>
    </row>
    <row r="21" ht="12.75">
      <c r="B21" s="114" t="s">
        <v>215</v>
      </c>
    </row>
    <row r="22" ht="12.75">
      <c r="B22" s="114" t="s">
        <v>216</v>
      </c>
    </row>
    <row r="23" ht="12.75">
      <c r="B23" s="114" t="s">
        <v>217</v>
      </c>
    </row>
    <row r="24" ht="12.75">
      <c r="B24" s="114" t="s">
        <v>218</v>
      </c>
    </row>
    <row r="25" ht="12.75">
      <c r="B25" s="114" t="s">
        <v>219</v>
      </c>
    </row>
    <row r="26" spans="2:4" ht="12.75">
      <c r="B26" s="113" t="s">
        <v>204</v>
      </c>
      <c r="D26" s="113" t="s">
        <v>220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24"/>
  <sheetViews>
    <sheetView zoomScalePageLayoutView="0" workbookViewId="0" topLeftCell="A1">
      <selection activeCell="A1" sqref="A1"/>
    </sheetView>
  </sheetViews>
  <sheetFormatPr defaultColWidth="9.33203125" defaultRowHeight="12.75"/>
  <cols>
    <col min="1" max="1" width="3.66015625" style="0" customWidth="1"/>
    <col min="2" max="2" width="17" style="0" customWidth="1"/>
    <col min="3" max="3" width="18" style="0" customWidth="1"/>
    <col min="4" max="5" width="17.83203125" style="0" customWidth="1"/>
    <col min="6" max="7" width="12.33203125" style="0" customWidth="1"/>
  </cols>
  <sheetData>
    <row r="2" spans="3:4" ht="12.75">
      <c r="C2" s="121" t="s">
        <v>311</v>
      </c>
      <c r="D2" s="1"/>
    </row>
    <row r="4" ht="15.75">
      <c r="B4" s="122" t="s">
        <v>266</v>
      </c>
    </row>
    <row r="6" ht="12.75">
      <c r="B6" t="s">
        <v>267</v>
      </c>
    </row>
    <row r="8" spans="2:5" ht="15">
      <c r="B8" s="123" t="s">
        <v>268</v>
      </c>
      <c r="C8" s="124" t="s">
        <v>269</v>
      </c>
      <c r="D8" s="123" t="s">
        <v>270</v>
      </c>
      <c r="E8" s="124" t="s">
        <v>271</v>
      </c>
    </row>
    <row r="9" spans="2:5" ht="12.75">
      <c r="B9" s="22"/>
      <c r="C9" s="125" t="s">
        <v>312</v>
      </c>
      <c r="D9" s="126" t="s">
        <v>272</v>
      </c>
      <c r="E9" s="125" t="s">
        <v>272</v>
      </c>
    </row>
    <row r="10" spans="2:5" ht="12.75">
      <c r="B10" s="127" t="s">
        <v>273</v>
      </c>
      <c r="C10" s="10"/>
      <c r="D10" s="128"/>
      <c r="E10" s="10"/>
    </row>
    <row r="11" spans="2:5" ht="12.75">
      <c r="B11" s="129" t="s">
        <v>274</v>
      </c>
      <c r="C11" s="140" t="s">
        <v>275</v>
      </c>
      <c r="D11" s="128" t="s">
        <v>276</v>
      </c>
      <c r="E11" s="10" t="s">
        <v>277</v>
      </c>
    </row>
    <row r="12" spans="2:5" ht="12.75">
      <c r="B12" s="129" t="s">
        <v>278</v>
      </c>
      <c r="C12" s="140" t="s">
        <v>279</v>
      </c>
      <c r="D12" s="128" t="s">
        <v>280</v>
      </c>
      <c r="E12" s="10" t="s">
        <v>281</v>
      </c>
    </row>
    <row r="13" spans="2:5" ht="12.75">
      <c r="B13" s="128" t="s">
        <v>282</v>
      </c>
      <c r="C13" s="140" t="s">
        <v>280</v>
      </c>
      <c r="D13" s="128" t="s">
        <v>283</v>
      </c>
      <c r="E13" s="10" t="s">
        <v>284</v>
      </c>
    </row>
    <row r="14" spans="2:5" ht="12.75">
      <c r="B14" s="128" t="s">
        <v>285</v>
      </c>
      <c r="C14" s="140" t="s">
        <v>286</v>
      </c>
      <c r="D14" s="128" t="s">
        <v>287</v>
      </c>
      <c r="E14" s="10" t="s">
        <v>288</v>
      </c>
    </row>
    <row r="15" spans="2:5" ht="12.75">
      <c r="B15" s="128" t="s">
        <v>289</v>
      </c>
      <c r="C15" s="140" t="s">
        <v>290</v>
      </c>
      <c r="D15" s="128" t="s">
        <v>291</v>
      </c>
      <c r="E15" s="10" t="s">
        <v>292</v>
      </c>
    </row>
    <row r="16" spans="2:5" ht="12.75">
      <c r="B16" s="29"/>
      <c r="C16" s="29"/>
      <c r="D16" s="29"/>
      <c r="E16" s="29"/>
    </row>
    <row r="17" spans="2:7" ht="12.75">
      <c r="B17" s="130" t="s">
        <v>293</v>
      </c>
      <c r="C17" s="131">
        <v>0.25</v>
      </c>
      <c r="D17" s="132">
        <v>0.5</v>
      </c>
      <c r="E17" s="131">
        <v>0.75</v>
      </c>
      <c r="F17" s="131">
        <v>1</v>
      </c>
      <c r="G17" s="133" t="s">
        <v>271</v>
      </c>
    </row>
    <row r="18" spans="2:7" ht="12.75">
      <c r="B18" s="22" t="s">
        <v>294</v>
      </c>
      <c r="C18" s="134" t="s">
        <v>295</v>
      </c>
      <c r="D18" s="22" t="s">
        <v>296</v>
      </c>
      <c r="E18" s="134" t="s">
        <v>297</v>
      </c>
      <c r="F18" s="135" t="s">
        <v>298</v>
      </c>
      <c r="G18" s="22" t="s">
        <v>299</v>
      </c>
    </row>
    <row r="19" spans="2:7" ht="12.75">
      <c r="B19" s="136" t="s">
        <v>300</v>
      </c>
      <c r="C19" s="135" t="s">
        <v>280</v>
      </c>
      <c r="D19" s="136" t="s">
        <v>301</v>
      </c>
      <c r="E19" s="135" t="s">
        <v>302</v>
      </c>
      <c r="F19" s="135" t="s">
        <v>303</v>
      </c>
      <c r="G19" s="136" t="s">
        <v>304</v>
      </c>
    </row>
    <row r="22" ht="12.75">
      <c r="B22" t="s">
        <v>305</v>
      </c>
    </row>
    <row r="23" spans="2:4" ht="12.75">
      <c r="B23" s="137" t="s">
        <v>306</v>
      </c>
      <c r="C23" s="138" t="s">
        <v>307</v>
      </c>
      <c r="D23" t="s">
        <v>308</v>
      </c>
    </row>
    <row r="24" spans="2:3" ht="12.75">
      <c r="B24" s="139" t="s">
        <v>309</v>
      </c>
      <c r="C24" t="s">
        <v>310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georger</dc:creator>
  <cp:keywords/>
  <dc:description/>
  <cp:lastModifiedBy>D-Clare</cp:lastModifiedBy>
  <cp:lastPrinted>2012-11-05T13:24:32Z</cp:lastPrinted>
  <dcterms:created xsi:type="dcterms:W3CDTF">2011-02-25T18:50:40Z</dcterms:created>
  <dcterms:modified xsi:type="dcterms:W3CDTF">2013-09-23T19:58:15Z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